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1\Přejezd - Břeclav\PDF ODEVZDÁNÍ - DUSP\I - Geodetická dokumentace\"/>
    </mc:Choice>
  </mc:AlternateContent>
  <xr:revisionPtr revIDLastSave="0" documentId="13_ncr:1_{FCB27749-D464-4713-8DF9-F41D19C50EB2}" xr6:coauthVersionLast="47" xr6:coauthVersionMax="47" xr10:uidLastSave="{00000000-0000-0000-0000-000000000000}"/>
  <bookViews>
    <workbookView xWindow="-120" yWindow="-120" windowWidth="29040" windowHeight="17640" tabRatio="775" activeTab="1" xr2:uid="{00000000-000D-0000-FFFF-FFFF00000000}"/>
  </bookViews>
  <sheets>
    <sheet name="List stavby" sheetId="1" r:id="rId1"/>
    <sheet name="I.0" sheetId="33" r:id="rId2"/>
  </sheets>
  <externalReferences>
    <externalReference r:id="rId3"/>
  </externalReferences>
  <definedNames>
    <definedName name="_xlnm.Print_Area" localSheetId="1">I.0!$A$1:$AQ$51</definedName>
    <definedName name="_xlnm.Print_Area" localSheetId="0">'List stavby'!$A$1:$B$17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45" i="33" l="1"/>
  <c r="K45" i="33"/>
  <c r="A45" i="33"/>
  <c r="AQ50" i="33"/>
  <c r="AP50" i="33"/>
  <c r="AO50" i="33"/>
  <c r="AI50" i="33"/>
  <c r="AG50" i="33"/>
  <c r="AF50" i="33"/>
  <c r="AD50" i="33"/>
  <c r="AC50" i="33"/>
  <c r="AB50" i="33"/>
  <c r="AA50" i="33"/>
  <c r="Z50" i="33"/>
  <c r="Y50" i="33"/>
  <c r="X50" i="33"/>
  <c r="W50" i="33"/>
  <c r="U50" i="33"/>
  <c r="T50" i="33"/>
  <c r="S50" i="33"/>
  <c r="R50" i="33"/>
  <c r="Q50" i="33"/>
  <c r="O50" i="33"/>
  <c r="K48" i="33"/>
  <c r="A48" i="33"/>
  <c r="M50" i="33" s="1"/>
  <c r="BB42" i="33"/>
  <c r="BB43" i="33" s="1"/>
  <c r="BA42" i="33"/>
  <c r="BA43" i="33" s="1"/>
  <c r="AZ42" i="33"/>
  <c r="AZ43" i="33" s="1"/>
  <c r="AY42" i="33"/>
  <c r="AY43" i="33" s="1"/>
  <c r="AX42" i="33"/>
  <c r="AX43" i="33" s="1"/>
  <c r="AW42" i="33"/>
  <c r="AW43" i="33" s="1"/>
  <c r="AL38" i="33"/>
  <c r="AL37" i="33"/>
  <c r="I50" i="33" s="1"/>
  <c r="K37" i="33"/>
  <c r="A35" i="33"/>
  <c r="L29" i="33"/>
  <c r="L28" i="33"/>
  <c r="K27" i="33"/>
  <c r="K26" i="33"/>
  <c r="K24" i="33"/>
  <c r="K23" i="33"/>
  <c r="K22" i="33"/>
  <c r="K21" i="33"/>
  <c r="D50" i="33" l="1"/>
  <c r="E50" i="33"/>
  <c r="F50" i="33"/>
  <c r="L50" i="33"/>
  <c r="N50" i="33"/>
  <c r="A50" i="33"/>
  <c r="B50" i="33"/>
  <c r="C50" i="33"/>
  <c r="J50" i="33"/>
  <c r="AV42" i="33"/>
  <c r="G50" i="33"/>
  <c r="H50" i="33"/>
  <c r="AM50" i="33" l="1"/>
  <c r="AL50" i="33"/>
  <c r="AK50" i="33"/>
</calcChain>
</file>

<file path=xl/sharedStrings.xml><?xml version="1.0" encoding="utf-8"?>
<sst xmlns="http://schemas.openxmlformats.org/spreadsheetml/2006/main" count="106" uniqueCount="68">
  <si>
    <t>_</t>
  </si>
  <si>
    <t>S-kód:</t>
  </si>
  <si>
    <t>Název stavby/akce:</t>
  </si>
  <si>
    <t>Název objektu:</t>
  </si>
  <si>
    <t>Název přílohy:</t>
  </si>
  <si>
    <t>Název dílčí části přílohy:</t>
  </si>
  <si>
    <t>Adresa:</t>
  </si>
  <si>
    <t>Zhotovitel stavby:</t>
  </si>
  <si>
    <t>Zhotivtel objektu: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</si>
  <si>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</si>
  <si>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</si>
  <si>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</si>
  <si>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</si>
  <si>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</si>
  <si>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</si>
  <si>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</si>
  <si>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</si>
  <si>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</si>
  <si>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</si>
  <si>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</si>
  <si>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</si>
  <si>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</si>
  <si>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 xml:space="preserve">T: </t>
  </si>
  <si>
    <t>E:</t>
  </si>
  <si>
    <t>Kontakt:</t>
  </si>
  <si>
    <t>Kraj:</t>
  </si>
  <si>
    <t>Katastrální uzemí:</t>
  </si>
  <si>
    <t>TUDU:</t>
  </si>
  <si>
    <t>Označení části:</t>
  </si>
  <si>
    <t>Číslo přílohy:</t>
  </si>
  <si>
    <t>Revize:</t>
  </si>
  <si>
    <t>Popis:</t>
  </si>
  <si>
    <t>Dlážděná 1003/7, 110 00 Praha 1</t>
  </si>
  <si>
    <t>Část:</t>
  </si>
  <si>
    <t>Podobjekt:</t>
  </si>
  <si>
    <t>Název části:</t>
  </si>
  <si>
    <t>Zakázka:</t>
  </si>
  <si>
    <t>Příloha:</t>
  </si>
  <si>
    <t>Objekt:</t>
  </si>
  <si>
    <t>Prostor pro další informace</t>
  </si>
  <si>
    <t>Kontroloval:</t>
  </si>
  <si>
    <t>001</t>
  </si>
  <si>
    <t>Kontaktní osoba ve věcet technických (HIS):</t>
  </si>
  <si>
    <t>Číslo objektu/komplexu:</t>
  </si>
  <si>
    <t>Dokumentace:</t>
  </si>
  <si>
    <t>Razítko oprávněné osoby:</t>
  </si>
  <si>
    <t>Hlavní projektant (HIP):</t>
  </si>
  <si>
    <t>Správa železnic, státní organizace</t>
  </si>
  <si>
    <t>DUSP</t>
  </si>
  <si>
    <t>Stavebí správa východ</t>
  </si>
  <si>
    <t>Nerudova 773/1, 779 00 Olomouc</t>
  </si>
  <si>
    <t>DMC Havlíčkův Brod s.r.o.</t>
  </si>
  <si>
    <t>Průmyslová 941, 580 01 Havlíčkův Brod</t>
  </si>
  <si>
    <t>culka@dmchb.cz</t>
  </si>
  <si>
    <t>Bc. Josef Culka</t>
  </si>
  <si>
    <t>Radek Kverek, DiS.</t>
  </si>
  <si>
    <t>420 569 400 520</t>
  </si>
  <si>
    <t>Definitivní odevzdání</t>
  </si>
  <si>
    <t>000</t>
  </si>
  <si>
    <t>I</t>
  </si>
  <si>
    <t>Ing. David Kozlík</t>
  </si>
  <si>
    <t>Geodetická dokumentace</t>
  </si>
  <si>
    <t>Orientační schéma:</t>
  </si>
  <si>
    <t>S622000191</t>
  </si>
  <si>
    <t>Jihomoravský</t>
  </si>
  <si>
    <t>Ing. Magdalena Jagošová</t>
  </si>
  <si>
    <t>Rekonstrukce a doplnění závor na přejezdu P7131 v km 2,570 trati Boří les(mimo) – Lednice (včetně)</t>
  </si>
  <si>
    <t>Aktualizace pozemků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</si>
</sst>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4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10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/>
      <bottom/>
      <diagonal/>
    </border>
    <border>
      <left/>
      <right/>
      <top/>
      <bottom style="hair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theme="0" tint="-4.9989318521683403E-2"/>
      </right>
      <top/>
      <bottom style="thin">
        <color indexed="64"/>
      </bottom>
      <diagonal/>
    </border>
    <border>
      <left style="hair">
        <color theme="0" tint="-0.14996795556505021"/>
      </left>
      <right/>
      <top style="thin">
        <color auto="1"/>
      </top>
      <bottom/>
      <diagonal/>
    </border>
    <border>
      <left style="thin">
        <color indexed="64"/>
      </left>
      <right/>
      <top/>
      <bottom style="hair">
        <color theme="0" tint="-4.9989318521683403E-2"/>
      </bottom>
      <diagonal/>
    </border>
    <border>
      <left style="thin">
        <color indexed="64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auto="1"/>
      </bottom>
      <diagonal/>
    </border>
    <border>
      <left/>
      <right style="thin">
        <color indexed="64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auto="1"/>
      </top>
      <bottom style="thick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vertical="center"/>
    </xf>
    <xf numFmtId="49" fontId="1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" fillId="0" borderId="69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2" fillId="0" borderId="0" xfId="0" applyFont="1" applyAlignment="1"/>
    <xf numFmtId="0" fontId="3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76" xfId="0" applyFont="1" applyFill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14" fillId="0" borderId="60" xfId="0" applyFont="1" applyBorder="1" applyAlignment="1">
      <alignment vertical="center"/>
    </xf>
    <xf numFmtId="0" fontId="4" fillId="0" borderId="74" xfId="0" applyFont="1" applyBorder="1" applyAlignment="1">
      <alignment vertical="top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74" xfId="0" applyFont="1" applyBorder="1" applyAlignment="1">
      <alignment vertical="center"/>
    </xf>
    <xf numFmtId="0" fontId="3" fillId="0" borderId="81" xfId="0" applyFont="1" applyFill="1" applyBorder="1" applyAlignment="1">
      <alignment vertical="center"/>
    </xf>
    <xf numFmtId="0" fontId="5" fillId="3" borderId="80" xfId="0" applyFont="1" applyFill="1" applyBorder="1" applyAlignment="1">
      <alignment vertical="center"/>
    </xf>
    <xf numFmtId="0" fontId="5" fillId="4" borderId="72" xfId="0" applyFont="1" applyFill="1" applyBorder="1" applyAlignment="1">
      <alignment vertical="center"/>
    </xf>
    <xf numFmtId="0" fontId="5" fillId="2" borderId="76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71" xfId="0" applyFont="1" applyBorder="1" applyAlignment="1">
      <alignment vertical="center"/>
    </xf>
    <xf numFmtId="49" fontId="9" fillId="0" borderId="18" xfId="0" applyNumberFormat="1" applyFont="1" applyBorder="1" applyAlignment="1">
      <alignment vertical="center"/>
    </xf>
    <xf numFmtId="0" fontId="10" fillId="0" borderId="6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88" xfId="0" applyFont="1" applyBorder="1" applyAlignment="1">
      <alignment horizontal="center" vertical="center"/>
    </xf>
    <xf numFmtId="0" fontId="10" fillId="0" borderId="89" xfId="0" applyFont="1" applyBorder="1" applyAlignment="1">
      <alignment horizontal="center" vertical="center"/>
    </xf>
    <xf numFmtId="0" fontId="10" fillId="0" borderId="90" xfId="0" applyFont="1" applyBorder="1" applyAlignment="1">
      <alignment horizontal="center" vertical="center"/>
    </xf>
    <xf numFmtId="0" fontId="10" fillId="0" borderId="91" xfId="0" applyFont="1" applyBorder="1" applyAlignment="1">
      <alignment horizontal="center" vertical="center"/>
    </xf>
    <xf numFmtId="0" fontId="10" fillId="0" borderId="92" xfId="0" applyFont="1" applyBorder="1" applyAlignment="1">
      <alignment horizontal="center" vertical="center"/>
    </xf>
    <xf numFmtId="0" fontId="10" fillId="0" borderId="93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5" borderId="75" xfId="0" applyFont="1" applyFill="1" applyBorder="1" applyAlignment="1">
      <alignment vertical="top"/>
    </xf>
    <xf numFmtId="0" fontId="3" fillId="5" borderId="81" xfId="0" applyFont="1" applyFill="1" applyBorder="1" applyAlignment="1">
      <alignment vertical="center"/>
    </xf>
    <xf numFmtId="14" fontId="3" fillId="5" borderId="81" xfId="0" applyNumberFormat="1" applyFont="1" applyFill="1" applyBorder="1" applyAlignment="1">
      <alignment horizontal="left" vertical="center"/>
    </xf>
    <xf numFmtId="0" fontId="6" fillId="5" borderId="81" xfId="0" applyFont="1" applyFill="1" applyBorder="1" applyAlignment="1">
      <alignment vertical="center"/>
    </xf>
    <xf numFmtId="0" fontId="3" fillId="5" borderId="82" xfId="0" applyFont="1" applyFill="1" applyBorder="1" applyAlignment="1">
      <alignment vertical="top"/>
    </xf>
    <xf numFmtId="0" fontId="5" fillId="5" borderId="80" xfId="0" applyFont="1" applyFill="1" applyBorder="1" applyAlignment="1">
      <alignment vertical="center"/>
    </xf>
    <xf numFmtId="0" fontId="3" fillId="5" borderId="73" xfId="0" applyFont="1" applyFill="1" applyBorder="1" applyAlignment="1">
      <alignment vertical="center"/>
    </xf>
    <xf numFmtId="0" fontId="3" fillId="5" borderId="84" xfId="0" applyFont="1" applyFill="1" applyBorder="1" applyAlignment="1">
      <alignment vertical="top"/>
    </xf>
    <xf numFmtId="0" fontId="3" fillId="5" borderId="73" xfId="0" applyFont="1" applyFill="1" applyBorder="1" applyAlignment="1">
      <alignment horizontal="left" vertical="top"/>
    </xf>
    <xf numFmtId="0" fontId="4" fillId="5" borderId="82" xfId="0" applyFont="1" applyFill="1" applyBorder="1" applyAlignment="1">
      <alignment vertical="top"/>
    </xf>
    <xf numFmtId="49" fontId="3" fillId="5" borderId="73" xfId="0" applyNumberFormat="1" applyFont="1" applyFill="1" applyBorder="1" applyAlignment="1">
      <alignment vertical="top"/>
    </xf>
    <xf numFmtId="0" fontId="17" fillId="0" borderId="0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2" fillId="0" borderId="98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3" fillId="0" borderId="99" xfId="0" applyFont="1" applyBorder="1" applyAlignment="1">
      <alignment vertical="center"/>
    </xf>
    <xf numFmtId="0" fontId="3" fillId="0" borderId="103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5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94" xfId="0" applyFont="1" applyBorder="1" applyAlignment="1">
      <alignment vertical="center"/>
    </xf>
    <xf numFmtId="49" fontId="3" fillId="0" borderId="19" xfId="0" applyNumberFormat="1" applyFont="1" applyBorder="1" applyAlignment="1">
      <alignment vertical="center"/>
    </xf>
    <xf numFmtId="49" fontId="3" fillId="0" borderId="18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vertical="center"/>
    </xf>
    <xf numFmtId="0" fontId="3" fillId="0" borderId="83" xfId="0" applyFont="1" applyBorder="1" applyAlignment="1">
      <alignment vertical="top"/>
    </xf>
    <xf numFmtId="0" fontId="3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top"/>
    </xf>
    <xf numFmtId="0" fontId="4" fillId="0" borderId="77" xfId="0" applyFont="1" applyBorder="1" applyAlignment="1">
      <alignment horizontal="left" vertical="top"/>
    </xf>
    <xf numFmtId="0" fontId="4" fillId="0" borderId="78" xfId="0" applyFont="1" applyBorder="1" applyAlignment="1">
      <alignment horizontal="left" vertical="top" wrapText="1"/>
    </xf>
    <xf numFmtId="0" fontId="4" fillId="0" borderId="79" xfId="0" applyFont="1" applyBorder="1" applyAlignment="1">
      <alignment horizontal="left" vertical="top" wrapText="1"/>
    </xf>
    <xf numFmtId="0" fontId="13" fillId="0" borderId="63" xfId="0" applyFont="1" applyBorder="1" applyAlignment="1">
      <alignment horizontal="left" vertical="center"/>
    </xf>
    <xf numFmtId="0" fontId="13" fillId="0" borderId="66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97" xfId="0" applyFont="1" applyBorder="1" applyAlignment="1">
      <alignment horizontal="right" vertical="center"/>
    </xf>
    <xf numFmtId="0" fontId="3" fillId="0" borderId="25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14" fontId="3" fillId="0" borderId="40" xfId="0" applyNumberFormat="1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49" fontId="3" fillId="0" borderId="40" xfId="0" applyNumberFormat="1" applyFont="1" applyBorder="1" applyAlignment="1">
      <alignment horizontal="left" vertical="center"/>
    </xf>
    <xf numFmtId="49" fontId="3" fillId="0" borderId="41" xfId="0" applyNumberFormat="1" applyFont="1" applyBorder="1" applyAlignment="1">
      <alignment horizontal="left" vertical="center"/>
    </xf>
    <xf numFmtId="49" fontId="3" fillId="0" borderId="43" xfId="0" applyNumberFormat="1" applyFont="1" applyBorder="1" applyAlignment="1">
      <alignment horizontal="left" vertical="center"/>
    </xf>
    <xf numFmtId="0" fontId="13" fillId="0" borderId="62" xfId="0" applyFont="1" applyBorder="1" applyAlignment="1">
      <alignment horizontal="left" vertical="center"/>
    </xf>
    <xf numFmtId="0" fontId="13" fillId="0" borderId="64" xfId="0" applyFont="1" applyBorder="1" applyAlignment="1">
      <alignment horizontal="left" vertical="center"/>
    </xf>
    <xf numFmtId="0" fontId="13" fillId="0" borderId="6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87" xfId="0" applyFont="1" applyBorder="1" applyAlignment="1">
      <alignment horizontal="left" vertical="center"/>
    </xf>
    <xf numFmtId="0" fontId="3" fillId="0" borderId="85" xfId="0" applyFont="1" applyBorder="1" applyAlignment="1">
      <alignment horizontal="left" vertical="center"/>
    </xf>
    <xf numFmtId="0" fontId="3" fillId="0" borderId="86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49" fontId="16" fillId="0" borderId="18" xfId="0" applyNumberFormat="1" applyFont="1" applyBorder="1" applyAlignment="1">
      <alignment horizontal="right" vertical="center"/>
    </xf>
    <xf numFmtId="49" fontId="16" fillId="0" borderId="52" xfId="0" applyNumberFormat="1" applyFont="1" applyBorder="1" applyAlignment="1">
      <alignment horizontal="right" vertical="center"/>
    </xf>
    <xf numFmtId="0" fontId="3" fillId="0" borderId="3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36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34" xfId="0" applyFont="1" applyBorder="1" applyAlignment="1">
      <alignment horizontal="left" vertical="top"/>
    </xf>
    <xf numFmtId="0" fontId="3" fillId="0" borderId="44" xfId="0" applyFont="1" applyBorder="1" applyAlignment="1">
      <alignment horizontal="left" vertical="top"/>
    </xf>
    <xf numFmtId="0" fontId="3" fillId="0" borderId="41" xfId="0" applyFont="1" applyBorder="1" applyAlignment="1">
      <alignment horizontal="left" vertical="top"/>
    </xf>
    <xf numFmtId="0" fontId="3" fillId="0" borderId="45" xfId="0" applyFont="1" applyBorder="1" applyAlignment="1">
      <alignment horizontal="left" vertical="top"/>
    </xf>
    <xf numFmtId="0" fontId="8" fillId="0" borderId="37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10" fillId="0" borderId="60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5" fillId="0" borderId="18" xfId="0" applyNumberFormat="1" applyFont="1" applyBorder="1" applyAlignment="1">
      <alignment horizontal="right" vertical="center"/>
    </xf>
    <xf numFmtId="0" fontId="5" fillId="0" borderId="52" xfId="0" applyNumberFormat="1" applyFont="1" applyBorder="1" applyAlignment="1">
      <alignment horizontal="right" vertical="center"/>
    </xf>
    <xf numFmtId="0" fontId="3" fillId="0" borderId="33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35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4" fillId="0" borderId="17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/>
    </xf>
    <xf numFmtId="0" fontId="10" fillId="0" borderId="13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/>
    </xf>
    <xf numFmtId="0" fontId="15" fillId="0" borderId="77" xfId="0" applyNumberFormat="1" applyFont="1" applyBorder="1" applyAlignment="1">
      <alignment horizontal="right" vertical="top"/>
    </xf>
    <xf numFmtId="0" fontId="15" fillId="0" borderId="9" xfId="0" applyNumberFormat="1" applyFont="1" applyBorder="1" applyAlignment="1">
      <alignment horizontal="right" vertical="top"/>
    </xf>
    <xf numFmtId="0" fontId="15" fillId="0" borderId="53" xfId="0" applyNumberFormat="1" applyFont="1" applyBorder="1" applyAlignment="1">
      <alignment horizontal="right" vertical="top"/>
    </xf>
    <xf numFmtId="0" fontId="3" fillId="0" borderId="102" xfId="0" applyFont="1" applyBorder="1" applyAlignment="1">
      <alignment horizontal="center" vertical="center"/>
    </xf>
    <xf numFmtId="0" fontId="3" fillId="0" borderId="101" xfId="0" applyFont="1" applyBorder="1" applyAlignment="1">
      <alignment horizontal="center" vertical="center"/>
    </xf>
    <xf numFmtId="0" fontId="3" fillId="0" borderId="100" xfId="0" applyFont="1" applyBorder="1" applyAlignment="1">
      <alignment horizontal="center" vertical="center"/>
    </xf>
    <xf numFmtId="0" fontId="4" fillId="0" borderId="46" xfId="0" applyFont="1" applyBorder="1" applyAlignment="1">
      <alignment horizontal="left" vertical="top"/>
    </xf>
    <xf numFmtId="0" fontId="4" fillId="0" borderId="31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35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15" fillId="0" borderId="48" xfId="0" applyFont="1" applyBorder="1" applyAlignment="1">
      <alignment horizontal="left" vertical="top" wrapText="1"/>
    </xf>
    <xf numFmtId="0" fontId="15" fillId="0" borderId="31" xfId="0" applyFont="1" applyBorder="1" applyAlignment="1">
      <alignment horizontal="left" vertical="top" wrapText="1"/>
    </xf>
    <xf numFmtId="0" fontId="15" fillId="0" borderId="68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0" fillId="0" borderId="61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  <xf numFmtId="0" fontId="5" fillId="0" borderId="30" xfId="0" applyNumberFormat="1" applyFont="1" applyBorder="1" applyAlignment="1">
      <alignment horizontal="right" vertical="center"/>
    </xf>
    <xf numFmtId="0" fontId="5" fillId="0" borderId="51" xfId="0" applyNumberFormat="1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 wrapText="1"/>
    </xf>
    <xf numFmtId="0" fontId="4" fillId="0" borderId="52" xfId="0" applyFont="1" applyBorder="1" applyAlignment="1">
      <alignment horizontal="right" vertical="center" wrapText="1"/>
    </xf>
    <xf numFmtId="0" fontId="3" fillId="0" borderId="36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11" fillId="0" borderId="22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5" fillId="0" borderId="46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5" fillId="0" borderId="47" xfId="0" applyFont="1" applyBorder="1" applyAlignment="1">
      <alignment horizontal="left" vertical="center"/>
    </xf>
    <xf numFmtId="0" fontId="5" fillId="0" borderId="48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1" fillId="0" borderId="9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49" fontId="11" fillId="0" borderId="55" xfId="0" applyNumberFormat="1" applyFont="1" applyBorder="1" applyAlignment="1">
      <alignment horizontal="center" vertical="center"/>
    </xf>
    <xf numFmtId="49" fontId="11" fillId="0" borderId="31" xfId="0" applyNumberFormat="1" applyFont="1" applyBorder="1" applyAlignment="1">
      <alignment horizontal="center" vertical="center"/>
    </xf>
    <xf numFmtId="49" fontId="11" fillId="0" borderId="32" xfId="0" applyNumberFormat="1" applyFont="1" applyBorder="1" applyAlignment="1">
      <alignment horizontal="center" vertical="center"/>
    </xf>
    <xf numFmtId="49" fontId="11" fillId="0" borderId="21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34" xfId="0" applyNumberFormat="1" applyFont="1" applyBorder="1" applyAlignment="1">
      <alignment horizontal="center" vertical="center"/>
    </xf>
    <xf numFmtId="49" fontId="11" fillId="0" borderId="57" xfId="0" applyNumberFormat="1" applyFont="1" applyBorder="1" applyAlignment="1">
      <alignment horizontal="center" vertical="center"/>
    </xf>
    <xf numFmtId="49" fontId="11" fillId="0" borderId="41" xfId="0" applyNumberFormat="1" applyFont="1" applyBorder="1" applyAlignment="1">
      <alignment horizontal="center" vertical="center"/>
    </xf>
    <xf numFmtId="49" fontId="11" fillId="0" borderId="45" xfId="0" applyNumberFormat="1" applyFont="1" applyBorder="1" applyAlignment="1">
      <alignment horizontal="center" vertical="center"/>
    </xf>
    <xf numFmtId="0" fontId="3" fillId="0" borderId="56" xfId="0" applyFont="1" applyBorder="1" applyAlignment="1">
      <alignment horizontal="left" vertical="center"/>
    </xf>
    <xf numFmtId="14" fontId="3" fillId="0" borderId="19" xfId="0" applyNumberFormat="1" applyFont="1" applyBorder="1" applyAlignment="1">
      <alignment horizontal="left" vertical="center"/>
    </xf>
    <xf numFmtId="14" fontId="3" fillId="0" borderId="18" xfId="0" applyNumberFormat="1" applyFont="1" applyBorder="1" applyAlignment="1">
      <alignment horizontal="left" vertical="center"/>
    </xf>
    <xf numFmtId="14" fontId="3" fillId="0" borderId="20" xfId="0" applyNumberFormat="1" applyFont="1" applyBorder="1" applyAlignment="1">
      <alignment horizontal="left" vertical="center"/>
    </xf>
    <xf numFmtId="49" fontId="3" fillId="0" borderId="19" xfId="0" applyNumberFormat="1" applyFont="1" applyBorder="1" applyAlignment="1">
      <alignment vertical="center"/>
    </xf>
    <xf numFmtId="49" fontId="3" fillId="0" borderId="18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vertical="center"/>
    </xf>
    <xf numFmtId="0" fontId="3" fillId="0" borderId="59" xfId="0" applyFont="1" applyBorder="1" applyAlignment="1">
      <alignment horizontal="center" vertical="center"/>
    </xf>
    <xf numFmtId="0" fontId="3" fillId="0" borderId="59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6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w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163285</xdr:colOff>
      <xdr:row>20</xdr:row>
      <xdr:rowOff>190501</xdr:rowOff>
    </xdr:from>
    <xdr:to>
      <xdr:col>36</xdr:col>
      <xdr:colOff>43361</xdr:colOff>
      <xdr:row>23</xdr:row>
      <xdr:rowOff>92620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BD118F9-6B9D-40D2-A3AE-8542392C511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1135" y="5143501"/>
          <a:ext cx="1766026" cy="645069"/>
        </a:xfrm>
        <a:prstGeom prst="rect">
          <a:avLst/>
        </a:prstGeom>
      </xdr:spPr>
    </xdr:pic>
    <xdr:clientData/>
  </xdr:twoCellAnchor>
  <xdr:twoCellAnchor editAs="oneCell">
    <xdr:from>
      <xdr:col>23</xdr:col>
      <xdr:colOff>175847</xdr:colOff>
      <xdr:row>0</xdr:row>
      <xdr:rowOff>40612</xdr:rowOff>
    </xdr:from>
    <xdr:to>
      <xdr:col>42</xdr:col>
      <xdr:colOff>65279</xdr:colOff>
      <xdr:row>4</xdr:row>
      <xdr:rowOff>140487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673FB42-2C63-4C46-8057-42C48D34F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95497" y="40612"/>
          <a:ext cx="3870882" cy="1090475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0</xdr:row>
      <xdr:rowOff>147987</xdr:rowOff>
    </xdr:from>
    <xdr:to>
      <xdr:col>21</xdr:col>
      <xdr:colOff>161378</xdr:colOff>
      <xdr:row>4</xdr:row>
      <xdr:rowOff>81197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ABBF393-D695-4547-AF06-A775E4E7BA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0975" y="147987"/>
          <a:ext cx="4380953" cy="923810"/>
        </a:xfrm>
        <a:prstGeom prst="rect">
          <a:avLst/>
        </a:prstGeom>
      </xdr:spPr>
    </xdr:pic>
    <xdr:clientData/>
  </xdr:twoCellAnchor>
  <xdr:twoCellAnchor editAs="oneCell">
    <xdr:from>
      <xdr:col>27</xdr:col>
      <xdr:colOff>142416</xdr:colOff>
      <xdr:row>25</xdr:row>
      <xdr:rowOff>112192</xdr:rowOff>
    </xdr:from>
    <xdr:to>
      <xdr:col>36</xdr:col>
      <xdr:colOff>80089</xdr:colOff>
      <xdr:row>28</xdr:row>
      <xdr:rowOff>150559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B945627D-C4B4-429F-9ECE-1379227E2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00266" y="6303442"/>
          <a:ext cx="1823623" cy="781317"/>
        </a:xfrm>
        <a:prstGeom prst="rect">
          <a:avLst/>
        </a:prstGeom>
      </xdr:spPr>
    </xdr:pic>
    <xdr:clientData/>
  </xdr:twoCellAnchor>
  <xdr:twoCellAnchor editAs="oneCell">
    <xdr:from>
      <xdr:col>27</xdr:col>
      <xdr:colOff>142416</xdr:colOff>
      <xdr:row>29</xdr:row>
      <xdr:rowOff>112192</xdr:rowOff>
    </xdr:from>
    <xdr:to>
      <xdr:col>36</xdr:col>
      <xdr:colOff>80089</xdr:colOff>
      <xdr:row>32</xdr:row>
      <xdr:rowOff>150559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AF3A55BC-87EF-4FE3-8098-B846E07538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00266" y="7294042"/>
          <a:ext cx="1823623" cy="78131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TY\2020\P&#345;ejezd%20-%20B&#345;eclav\Textov&#225;%20&#269;&#225;st\R&#225;me&#269;ky\Popisov&#253;%20r&#225;me&#269;ek%20(B&#345;eclav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stavby"/>
      <sheetName val="Projektový tým"/>
      <sheetName val="Rozpiska_celé stavby"/>
      <sheetName val="A - PZ"/>
      <sheetName val="B.0"/>
      <sheetName val="B - STZ"/>
      <sheetName val="C.0"/>
      <sheetName val="D.2.1.1.0"/>
      <sheetName val="D.2.1.1.1"/>
      <sheetName val="D.2.1.8.0"/>
      <sheetName val="D.2.1.8.1"/>
      <sheetName val="F.0"/>
      <sheetName val="F.1"/>
      <sheetName val="H.0"/>
      <sheetName val="I.0"/>
      <sheetName val="I.1 - TZ"/>
      <sheetName val="I.2 - MPČ"/>
      <sheetName val="I.3 - NVS"/>
      <sheetName val="Rozpiska_vložené přílohy"/>
      <sheetName val="Seznam dokumentace stavby"/>
      <sheetName val="Seznam SO_XX-XX-XX"/>
      <sheetName val="Seznam podobjektů"/>
      <sheetName val="Seznam SO_XX-XX-XX_04"/>
      <sheetName val="Seznam SK_XX-XX-XX"/>
      <sheetName val="Dokumentace dle 499_2006"/>
    </sheetNames>
    <sheetDataSet>
      <sheetData sheetId="0"/>
      <sheetData sheetId="1"/>
      <sheetData sheetId="2">
        <row r="48">
          <cell r="A48" t="str">
            <v>Jihomoravský</v>
          </cell>
          <cell r="K48" t="str">
            <v>Poštorná, Charvátská Nová Ves</v>
          </cell>
          <cell r="Z48">
            <v>208306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4"/>
  <sheetViews>
    <sheetView view="pageBreakPreview" zoomScaleNormal="70" zoomScaleSheetLayoutView="100" workbookViewId="0">
      <selection activeCell="B2" sqref="B2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33" t="s">
        <v>2</v>
      </c>
      <c r="B1" s="53" t="s">
        <v>66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12"/>
    </row>
    <row r="2" spans="1:32" s="2" customFormat="1" ht="18" customHeight="1" x14ac:dyDescent="0.2">
      <c r="A2" s="24" t="s">
        <v>13</v>
      </c>
      <c r="B2" s="49" t="s">
        <v>48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2"/>
    </row>
    <row r="3" spans="1:32" s="2" customFormat="1" ht="18" customHeight="1" x14ac:dyDescent="0.2">
      <c r="A3" s="24" t="s">
        <v>12</v>
      </c>
      <c r="B3" s="50">
        <v>44422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12"/>
    </row>
    <row r="4" spans="1:32" s="2" customFormat="1" ht="18" customHeight="1" x14ac:dyDescent="0.2">
      <c r="A4" s="25" t="s">
        <v>1</v>
      </c>
      <c r="B4" s="51" t="s">
        <v>63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2"/>
    </row>
    <row r="5" spans="1:32" s="2" customFormat="1" ht="18" customHeight="1" thickBot="1" x14ac:dyDescent="0.25">
      <c r="A5" s="26" t="s">
        <v>25</v>
      </c>
      <c r="B5" s="52" t="s">
        <v>64</v>
      </c>
      <c r="C5" s="11"/>
      <c r="D5" s="11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</row>
    <row r="6" spans="1:32" s="2" customFormat="1" ht="20.100000000000001" customHeight="1" x14ac:dyDescent="0.2">
      <c r="A6" s="23" t="s">
        <v>9</v>
      </c>
      <c r="B6" s="31" t="s">
        <v>47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10"/>
      <c r="AF6" s="8"/>
    </row>
    <row r="7" spans="1:32" s="2" customFormat="1" ht="20.100000000000001" customHeight="1" x14ac:dyDescent="0.2">
      <c r="A7" s="24" t="s">
        <v>6</v>
      </c>
      <c r="B7" s="30" t="s">
        <v>32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10"/>
      <c r="AF7" s="8"/>
    </row>
    <row r="8" spans="1:32" s="2" customFormat="1" ht="20.100000000000001" customHeight="1" x14ac:dyDescent="0.2">
      <c r="A8" s="24" t="s">
        <v>10</v>
      </c>
      <c r="B8" s="49" t="s">
        <v>49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10"/>
      <c r="AF8" s="8"/>
    </row>
    <row r="9" spans="1:32" s="2" customFormat="1" ht="20.100000000000001" customHeight="1" x14ac:dyDescent="0.2">
      <c r="A9" s="24" t="s">
        <v>6</v>
      </c>
      <c r="B9" s="49" t="s">
        <v>50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0"/>
      <c r="AF9" s="8"/>
    </row>
    <row r="10" spans="1:32" s="2" customFormat="1" ht="20.100000000000001" customHeight="1" x14ac:dyDescent="0.2">
      <c r="A10" s="83" t="s">
        <v>42</v>
      </c>
      <c r="B10" s="77" t="s">
        <v>65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10"/>
      <c r="AF10" s="8"/>
    </row>
    <row r="11" spans="1:32" s="2" customFormat="1" ht="18" customHeight="1" thickBot="1" x14ac:dyDescent="0.25">
      <c r="A11" s="84"/>
      <c r="B11" s="48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9"/>
      <c r="AF11" s="6"/>
    </row>
    <row r="12" spans="1:32" s="2" customFormat="1" ht="18" customHeight="1" x14ac:dyDescent="0.2">
      <c r="A12" s="13" t="s">
        <v>7</v>
      </c>
      <c r="B12" s="32" t="s">
        <v>51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9"/>
      <c r="AF12" s="6"/>
    </row>
    <row r="13" spans="1:32" s="2" customFormat="1" ht="18" customHeight="1" x14ac:dyDescent="0.2">
      <c r="A13" s="27" t="s">
        <v>6</v>
      </c>
      <c r="B13" s="54" t="s">
        <v>52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9"/>
      <c r="AF13" s="6"/>
    </row>
    <row r="14" spans="1:32" s="2" customFormat="1" ht="18" customHeight="1" x14ac:dyDescent="0.2">
      <c r="A14" s="81" t="s">
        <v>24</v>
      </c>
      <c r="B14" s="58" t="s">
        <v>56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9"/>
      <c r="AF14" s="6"/>
    </row>
    <row r="15" spans="1:32" s="2" customFormat="1" ht="18" customHeight="1" x14ac:dyDescent="0.2">
      <c r="A15" s="82"/>
      <c r="B15" s="55" t="s">
        <v>53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9"/>
      <c r="AF15" s="6"/>
    </row>
    <row r="16" spans="1:32" s="2" customFormat="1" ht="18" customHeight="1" x14ac:dyDescent="0.2">
      <c r="A16" s="28" t="s">
        <v>36</v>
      </c>
      <c r="B16" s="56">
        <v>20071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9"/>
      <c r="AF16" s="6"/>
    </row>
    <row r="17" spans="1:32" s="2" customFormat="1" ht="18" customHeight="1" thickBot="1" x14ac:dyDescent="0.25">
      <c r="A17" s="29" t="s">
        <v>46</v>
      </c>
      <c r="B17" s="57" t="s">
        <v>54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7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1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2" x14ac:dyDescent="0.25">
      <c r="B20" s="18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2" x14ac:dyDescent="0.25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1:32" x14ac:dyDescent="0.25">
      <c r="B22" s="18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2" x14ac:dyDescent="0.25">
      <c r="B23" s="18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2" x14ac:dyDescent="0.25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1:32" x14ac:dyDescent="0.25">
      <c r="B25" s="18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2" x14ac:dyDescent="0.25">
      <c r="B26" s="18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2" x14ac:dyDescent="0.25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1:32" x14ac:dyDescent="0.25">
      <c r="B28" s="18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2" x14ac:dyDescent="0.25">
      <c r="B29" s="18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32" x14ac:dyDescent="0.25">
      <c r="B30" s="18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1" spans="1:32" x14ac:dyDescent="0.25"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</row>
    <row r="32" spans="1:32" x14ac:dyDescent="0.25">
      <c r="B32" s="18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</row>
    <row r="33" spans="2:30" x14ac:dyDescent="0.25">
      <c r="B33" s="18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</row>
    <row r="34" spans="2:30" x14ac:dyDescent="0.25">
      <c r="B34" s="18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</row>
    <row r="35" spans="2:30" x14ac:dyDescent="0.25">
      <c r="B35" s="1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</row>
    <row r="36" spans="2:30" x14ac:dyDescent="0.25">
      <c r="B36" s="1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</row>
    <row r="37" spans="2:30" x14ac:dyDescent="0.25"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</row>
    <row r="38" spans="2:30" x14ac:dyDescent="0.25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</row>
    <row r="39" spans="2:30" x14ac:dyDescent="0.25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</row>
    <row r="40" spans="2:30" x14ac:dyDescent="0.25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</row>
    <row r="41" spans="2:30" x14ac:dyDescent="0.25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</row>
    <row r="42" spans="2:30" x14ac:dyDescent="0.25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2:30" x14ac:dyDescent="0.25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</row>
    <row r="44" spans="2:30" x14ac:dyDescent="0.25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</row>
  </sheetData>
  <mergeCells count="2">
    <mergeCell ref="A14:A15"/>
    <mergeCell ref="A10:A11"/>
  </mergeCells>
  <dataValidations count="1">
    <dataValidation type="list" allowBlank="1" showInputMessage="1" showErrorMessage="1" sqref="B2" xr:uid="{00000000-0002-0000-00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387AB-35C2-421C-A211-0D70ABBD3AB3}">
  <dimension ref="A1:BB51"/>
  <sheetViews>
    <sheetView showGridLines="0" tabSelected="1" view="pageBreakPreview" topLeftCell="A22" zoomScale="85" zoomScaleNormal="70" zoomScaleSheetLayoutView="85" zoomScalePageLayoutView="70" workbookViewId="0">
      <selection activeCell="BT43" sqref="BT43"/>
    </sheetView>
  </sheetViews>
  <sheetFormatPr defaultColWidth="1.09765625" defaultRowHeight="15" x14ac:dyDescent="0.25"/>
  <cols>
    <col min="1" max="43" width="2.19921875" style="1" customWidth="1"/>
    <col min="44" max="47" width="1.09765625" style="1"/>
    <col min="48" max="48" width="1.796875" style="1" hidden="1" customWidth="1"/>
    <col min="49" max="54" width="0" style="1" hidden="1" customWidth="1"/>
    <col min="55" max="16384" width="1.09765625" style="1"/>
  </cols>
  <sheetData>
    <row r="1" spans="1:43" s="2" customFormat="1" ht="20.100000000000001" customHeight="1" x14ac:dyDescent="0.2">
      <c r="A1" s="226"/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  <c r="AJ1" s="227"/>
      <c r="AK1" s="227"/>
      <c r="AL1" s="227"/>
      <c r="AM1" s="227"/>
      <c r="AN1" s="227"/>
      <c r="AO1" s="227"/>
      <c r="AP1" s="227"/>
      <c r="AQ1" s="228"/>
    </row>
    <row r="2" spans="1:43" s="2" customFormat="1" ht="20.100000000000001" customHeight="1" x14ac:dyDescent="0.2">
      <c r="A2" s="229"/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0"/>
      <c r="AK2" s="230"/>
      <c r="AL2" s="230"/>
      <c r="AM2" s="230"/>
      <c r="AN2" s="230"/>
      <c r="AO2" s="230"/>
      <c r="AP2" s="230"/>
      <c r="AQ2" s="231"/>
    </row>
    <row r="3" spans="1:43" s="2" customFormat="1" ht="20.100000000000001" customHeight="1" x14ac:dyDescent="0.2">
      <c r="A3" s="229"/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  <c r="Z3" s="230"/>
      <c r="AA3" s="230"/>
      <c r="AB3" s="230"/>
      <c r="AC3" s="230"/>
      <c r="AD3" s="230"/>
      <c r="AE3" s="230"/>
      <c r="AF3" s="230"/>
      <c r="AG3" s="230"/>
      <c r="AH3" s="230"/>
      <c r="AI3" s="230"/>
      <c r="AJ3" s="230"/>
      <c r="AK3" s="230"/>
      <c r="AL3" s="230"/>
      <c r="AM3" s="230"/>
      <c r="AN3" s="230"/>
      <c r="AO3" s="230"/>
      <c r="AP3" s="230"/>
      <c r="AQ3" s="231"/>
    </row>
    <row r="4" spans="1:43" s="2" customFormat="1" ht="20.100000000000001" customHeight="1" x14ac:dyDescent="0.2">
      <c r="A4" s="229"/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230"/>
      <c r="AJ4" s="230"/>
      <c r="AK4" s="230"/>
      <c r="AL4" s="230"/>
      <c r="AM4" s="230"/>
      <c r="AN4" s="230"/>
      <c r="AO4" s="230"/>
      <c r="AP4" s="230"/>
      <c r="AQ4" s="231"/>
    </row>
    <row r="5" spans="1:43" s="2" customFormat="1" ht="20.100000000000001" customHeight="1" x14ac:dyDescent="0.2">
      <c r="A5" s="229"/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1"/>
    </row>
    <row r="6" spans="1:43" s="2" customFormat="1" ht="20.100000000000001" customHeight="1" x14ac:dyDescent="0.2">
      <c r="A6" s="232" t="s">
        <v>62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3"/>
      <c r="AC6" s="3" t="s">
        <v>45</v>
      </c>
      <c r="AD6" s="3"/>
      <c r="AE6" s="3"/>
      <c r="AF6" s="3"/>
      <c r="AG6" s="3"/>
      <c r="AH6" s="3"/>
      <c r="AI6" s="3"/>
      <c r="AJ6" s="45"/>
      <c r="AK6" s="45"/>
      <c r="AL6" s="3"/>
      <c r="AM6" s="3"/>
      <c r="AN6" s="3"/>
      <c r="AO6" s="3"/>
      <c r="AP6" s="3"/>
      <c r="AQ6" s="60"/>
    </row>
    <row r="7" spans="1:43" s="2" customFormat="1" ht="20.100000000000001" customHeight="1" x14ac:dyDescent="0.2">
      <c r="A7" s="88"/>
      <c r="B7" s="89"/>
      <c r="C7" s="68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1"/>
      <c r="AB7" s="61"/>
      <c r="AC7" s="59"/>
      <c r="AD7" s="45"/>
      <c r="AE7" s="45"/>
      <c r="AF7" s="11"/>
      <c r="AG7" s="11"/>
      <c r="AH7" s="11"/>
      <c r="AI7" s="11"/>
      <c r="AJ7" s="45"/>
      <c r="AK7" s="45"/>
      <c r="AL7" s="45"/>
      <c r="AM7" s="45"/>
      <c r="AN7" s="45"/>
      <c r="AO7" s="45"/>
      <c r="AP7" s="45"/>
      <c r="AQ7" s="60"/>
    </row>
    <row r="8" spans="1:43" s="2" customFormat="1" ht="20.100000000000001" customHeight="1" x14ac:dyDescent="0.2">
      <c r="A8" s="90"/>
      <c r="B8" s="91"/>
      <c r="C8" s="67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72"/>
      <c r="AB8" s="61"/>
      <c r="AC8" s="45"/>
      <c r="AD8" s="3"/>
      <c r="AE8" s="3"/>
      <c r="AF8" s="3"/>
      <c r="AG8" s="3"/>
      <c r="AH8" s="3"/>
      <c r="AI8" s="3"/>
      <c r="AJ8" s="45"/>
      <c r="AK8" s="45"/>
      <c r="AL8" s="45"/>
      <c r="AM8" s="45"/>
      <c r="AN8" s="45"/>
      <c r="AO8" s="45"/>
      <c r="AP8" s="45"/>
      <c r="AQ8" s="60"/>
    </row>
    <row r="9" spans="1:43" s="2" customFormat="1" ht="20.100000000000001" customHeight="1" x14ac:dyDescent="0.2">
      <c r="A9" s="90"/>
      <c r="B9" s="91"/>
      <c r="C9" s="67"/>
      <c r="D9" s="91"/>
      <c r="E9" s="91"/>
      <c r="F9" s="67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72"/>
      <c r="AB9" s="61"/>
      <c r="AC9" s="45"/>
      <c r="AD9" s="11"/>
      <c r="AE9" s="11"/>
      <c r="AF9" s="11"/>
      <c r="AG9" s="11"/>
      <c r="AH9" s="11"/>
      <c r="AI9" s="11"/>
      <c r="AJ9" s="45"/>
      <c r="AK9" s="45"/>
      <c r="AL9" s="45"/>
      <c r="AM9" s="45"/>
      <c r="AN9" s="45"/>
      <c r="AO9" s="45"/>
      <c r="AP9" s="45"/>
      <c r="AQ9" s="60"/>
    </row>
    <row r="10" spans="1:43" s="2" customFormat="1" ht="20.100000000000001" customHeight="1" x14ac:dyDescent="0.2">
      <c r="A10" s="90"/>
      <c r="B10" s="91"/>
      <c r="C10" s="67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72"/>
      <c r="AB10" s="61"/>
      <c r="AC10" s="45"/>
      <c r="AD10" s="3"/>
      <c r="AE10" s="3"/>
      <c r="AF10" s="3"/>
      <c r="AG10" s="3"/>
      <c r="AH10" s="3"/>
      <c r="AI10" s="3"/>
      <c r="AJ10" s="45"/>
      <c r="AK10" s="45"/>
      <c r="AL10" s="45"/>
      <c r="AM10" s="45"/>
      <c r="AN10" s="45"/>
      <c r="AO10" s="45"/>
      <c r="AP10" s="45"/>
      <c r="AQ10" s="60"/>
    </row>
    <row r="11" spans="1:43" s="2" customFormat="1" ht="20.100000000000001" customHeight="1" x14ac:dyDescent="0.2">
      <c r="A11" s="90"/>
      <c r="B11" s="91"/>
      <c r="C11" s="67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72"/>
      <c r="AB11" s="61"/>
      <c r="AC11" s="45"/>
      <c r="AD11" s="3"/>
      <c r="AE11" s="3"/>
      <c r="AF11" s="3"/>
      <c r="AG11" s="3"/>
      <c r="AH11" s="3"/>
      <c r="AI11" s="3"/>
      <c r="AJ11" s="45"/>
      <c r="AK11" s="45"/>
      <c r="AL11" s="45"/>
      <c r="AM11" s="45"/>
      <c r="AN11" s="45"/>
      <c r="AO11" s="45"/>
      <c r="AP11" s="45"/>
      <c r="AQ11" s="60"/>
    </row>
    <row r="12" spans="1:43" s="2" customFormat="1" ht="20.100000000000001" customHeight="1" x14ac:dyDescent="0.2">
      <c r="A12" s="90"/>
      <c r="B12" s="91"/>
      <c r="C12" s="67"/>
      <c r="D12" s="91"/>
      <c r="E12" s="91"/>
      <c r="F12" s="67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72"/>
      <c r="AB12" s="61"/>
      <c r="AC12" s="45"/>
      <c r="AD12" s="3"/>
      <c r="AE12" s="3"/>
      <c r="AF12" s="3"/>
      <c r="AG12" s="3"/>
      <c r="AH12" s="3"/>
      <c r="AI12" s="3"/>
      <c r="AJ12" s="45"/>
      <c r="AK12" s="45"/>
      <c r="AL12" s="45"/>
      <c r="AM12" s="45"/>
      <c r="AN12" s="45"/>
      <c r="AO12" s="45"/>
      <c r="AP12" s="45"/>
      <c r="AQ12" s="60"/>
    </row>
    <row r="13" spans="1:43" s="2" customFormat="1" ht="20.100000000000001" customHeight="1" x14ac:dyDescent="0.2">
      <c r="A13" s="90"/>
      <c r="B13" s="91"/>
      <c r="C13" s="67"/>
      <c r="D13" s="91"/>
      <c r="E13" s="91"/>
      <c r="F13" s="67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72"/>
      <c r="AB13" s="61"/>
      <c r="AC13" s="4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60"/>
    </row>
    <row r="14" spans="1:43" s="2" customFormat="1" ht="20.100000000000001" customHeight="1" x14ac:dyDescent="0.2">
      <c r="A14" s="234"/>
      <c r="B14" s="235"/>
      <c r="C14" s="69"/>
      <c r="D14" s="236"/>
      <c r="E14" s="236"/>
      <c r="F14" s="69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73"/>
      <c r="AB14" s="62"/>
      <c r="AC14" s="46"/>
      <c r="AD14" s="47" t="s">
        <v>20</v>
      </c>
      <c r="AE14" s="47"/>
      <c r="AF14" s="47"/>
      <c r="AG14" s="47"/>
      <c r="AH14" s="47"/>
      <c r="AI14" s="47"/>
      <c r="AJ14" s="63"/>
      <c r="AK14" s="63"/>
      <c r="AL14" s="47" t="s">
        <v>19</v>
      </c>
      <c r="AM14" s="46"/>
      <c r="AN14" s="46"/>
      <c r="AO14" s="46"/>
      <c r="AP14" s="46"/>
      <c r="AQ14" s="64"/>
    </row>
    <row r="15" spans="1:43" s="2" customFormat="1" ht="20.100000000000001" customHeight="1" x14ac:dyDescent="0.2">
      <c r="A15" s="219" t="s">
        <v>30</v>
      </c>
      <c r="B15" s="219"/>
      <c r="C15" s="219"/>
      <c r="D15" s="219"/>
      <c r="E15" s="219"/>
      <c r="F15" s="219" t="s">
        <v>19</v>
      </c>
      <c r="G15" s="219"/>
      <c r="H15" s="219"/>
      <c r="I15" s="219"/>
      <c r="J15" s="219"/>
      <c r="K15" s="219" t="s">
        <v>31</v>
      </c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 t="s">
        <v>40</v>
      </c>
      <c r="AM15" s="219"/>
      <c r="AN15" s="219"/>
      <c r="AO15" s="219"/>
      <c r="AP15" s="219"/>
      <c r="AQ15" s="219"/>
    </row>
    <row r="16" spans="1:43" s="2" customFormat="1" ht="20.100000000000001" customHeight="1" x14ac:dyDescent="0.2">
      <c r="A16" s="215" t="s">
        <v>41</v>
      </c>
      <c r="B16" s="216"/>
      <c r="C16" s="216"/>
      <c r="D16" s="216"/>
      <c r="E16" s="217"/>
      <c r="F16" s="212">
        <v>44665</v>
      </c>
      <c r="G16" s="213"/>
      <c r="H16" s="213"/>
      <c r="I16" s="213"/>
      <c r="J16" s="214"/>
      <c r="K16" s="220" t="s">
        <v>67</v>
      </c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2"/>
      <c r="AL16" s="219" t="s">
        <v>55</v>
      </c>
      <c r="AM16" s="219"/>
      <c r="AN16" s="219"/>
      <c r="AO16" s="219"/>
      <c r="AP16" s="219"/>
      <c r="AQ16" s="219"/>
    </row>
    <row r="17" spans="1:43" s="2" customFormat="1" ht="20.100000000000001" customHeight="1" x14ac:dyDescent="0.2">
      <c r="A17" s="215" t="s">
        <v>58</v>
      </c>
      <c r="B17" s="216"/>
      <c r="C17" s="216"/>
      <c r="D17" s="216"/>
      <c r="E17" s="217"/>
      <c r="F17" s="212">
        <v>44422</v>
      </c>
      <c r="G17" s="213"/>
      <c r="H17" s="213"/>
      <c r="I17" s="213"/>
      <c r="J17" s="214"/>
      <c r="K17" s="220" t="s">
        <v>57</v>
      </c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2"/>
      <c r="AL17" s="219" t="s">
        <v>55</v>
      </c>
      <c r="AM17" s="219"/>
      <c r="AN17" s="219"/>
      <c r="AO17" s="219"/>
      <c r="AP17" s="219"/>
      <c r="AQ17" s="219"/>
    </row>
    <row r="18" spans="1:43" s="2" customFormat="1" ht="20.100000000000001" customHeight="1" x14ac:dyDescent="0.2">
      <c r="A18" s="74"/>
      <c r="B18" s="75"/>
      <c r="C18" s="75"/>
      <c r="D18" s="75"/>
      <c r="E18" s="76"/>
      <c r="F18" s="212"/>
      <c r="G18" s="213"/>
      <c r="H18" s="213"/>
      <c r="I18" s="213"/>
      <c r="J18" s="214"/>
      <c r="K18" s="78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80"/>
      <c r="AL18" s="223"/>
      <c r="AM18" s="224"/>
      <c r="AN18" s="224"/>
      <c r="AO18" s="224"/>
      <c r="AP18" s="224"/>
      <c r="AQ18" s="225"/>
    </row>
    <row r="19" spans="1:43" s="2" customFormat="1" ht="20.100000000000001" customHeight="1" x14ac:dyDescent="0.2">
      <c r="A19" s="215"/>
      <c r="B19" s="216"/>
      <c r="C19" s="216"/>
      <c r="D19" s="216"/>
      <c r="E19" s="217"/>
      <c r="F19" s="218"/>
      <c r="G19" s="218"/>
      <c r="H19" s="218"/>
      <c r="I19" s="218"/>
      <c r="J19" s="218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9"/>
      <c r="Z19" s="219"/>
      <c r="AA19" s="219"/>
      <c r="AB19" s="219"/>
      <c r="AC19" s="219"/>
      <c r="AD19" s="219"/>
      <c r="AE19" s="219"/>
      <c r="AF19" s="219"/>
      <c r="AG19" s="219"/>
      <c r="AH19" s="219"/>
      <c r="AI19" s="219"/>
      <c r="AJ19" s="219"/>
      <c r="AK19" s="219"/>
      <c r="AL19" s="218"/>
      <c r="AM19" s="218"/>
      <c r="AN19" s="218"/>
      <c r="AO19" s="218"/>
      <c r="AP19" s="218"/>
      <c r="AQ19" s="218"/>
    </row>
    <row r="20" spans="1:43" s="2" customFormat="1" ht="20.100000000000001" customHeight="1" thickBot="1" x14ac:dyDescent="0.25">
      <c r="A20" s="6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65"/>
    </row>
    <row r="21" spans="1:43" s="2" customFormat="1" ht="20.100000000000001" customHeight="1" thickTop="1" x14ac:dyDescent="0.2">
      <c r="A21" s="191" t="s">
        <v>9</v>
      </c>
      <c r="B21" s="192"/>
      <c r="C21" s="192"/>
      <c r="D21" s="192"/>
      <c r="E21" s="192"/>
      <c r="F21" s="192"/>
      <c r="G21" s="192"/>
      <c r="H21" s="192"/>
      <c r="I21" s="192"/>
      <c r="J21" s="193"/>
      <c r="K21" s="194" t="str">
        <f>'List stavby'!B6</f>
        <v>Správa železnic, státní organizace</v>
      </c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2"/>
      <c r="W21" s="192"/>
      <c r="X21" s="192"/>
      <c r="Y21" s="192"/>
      <c r="Z21" s="192"/>
      <c r="AA21" s="195"/>
      <c r="AB21" s="202" t="s">
        <v>21</v>
      </c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4"/>
    </row>
    <row r="22" spans="1:43" s="2" customFormat="1" ht="20.100000000000001" customHeight="1" x14ac:dyDescent="0.2">
      <c r="A22" s="185" t="s">
        <v>6</v>
      </c>
      <c r="B22" s="186"/>
      <c r="C22" s="186"/>
      <c r="D22" s="186"/>
      <c r="E22" s="186"/>
      <c r="F22" s="186"/>
      <c r="G22" s="186"/>
      <c r="H22" s="186"/>
      <c r="I22" s="186"/>
      <c r="J22" s="187"/>
      <c r="K22" s="188" t="str">
        <f>'List stavby'!B7</f>
        <v>Dlážděná 1003/7, 110 00 Praha 1</v>
      </c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9"/>
      <c r="AB22" s="205"/>
      <c r="AC22" s="206"/>
      <c r="AD22" s="206"/>
      <c r="AE22" s="206"/>
      <c r="AF22" s="206"/>
      <c r="AG22" s="206"/>
      <c r="AH22" s="206"/>
      <c r="AI22" s="206"/>
      <c r="AJ22" s="206"/>
      <c r="AK22" s="206"/>
      <c r="AL22" s="206"/>
      <c r="AM22" s="206"/>
      <c r="AN22" s="206"/>
      <c r="AO22" s="206"/>
      <c r="AP22" s="206"/>
      <c r="AQ22" s="207"/>
    </row>
    <row r="23" spans="1:43" s="2" customFormat="1" ht="20.100000000000001" customHeight="1" x14ac:dyDescent="0.2">
      <c r="A23" s="185" t="s">
        <v>10</v>
      </c>
      <c r="B23" s="186"/>
      <c r="C23" s="186"/>
      <c r="D23" s="186"/>
      <c r="E23" s="186"/>
      <c r="F23" s="186"/>
      <c r="G23" s="186"/>
      <c r="H23" s="186"/>
      <c r="I23" s="186"/>
      <c r="J23" s="187"/>
      <c r="K23" s="188" t="str">
        <f>'List stavby'!B8</f>
        <v>Stavebí správa východ</v>
      </c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9"/>
      <c r="AB23" s="205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206"/>
      <c r="AP23" s="206"/>
      <c r="AQ23" s="207"/>
    </row>
    <row r="24" spans="1:43" s="2" customFormat="1" ht="20.100000000000001" customHeight="1" thickBot="1" x14ac:dyDescent="0.25">
      <c r="A24" s="177" t="s">
        <v>6</v>
      </c>
      <c r="B24" s="95"/>
      <c r="C24" s="95"/>
      <c r="D24" s="95"/>
      <c r="E24" s="95"/>
      <c r="F24" s="95"/>
      <c r="G24" s="95"/>
      <c r="H24" s="95"/>
      <c r="I24" s="95"/>
      <c r="J24" s="96"/>
      <c r="K24" s="97" t="str">
        <f>'List stavby'!B9</f>
        <v>Nerudova 773/1, 779 00 Olomouc</v>
      </c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211"/>
      <c r="AB24" s="208"/>
      <c r="AC24" s="209"/>
      <c r="AD24" s="209"/>
      <c r="AE24" s="209"/>
      <c r="AF24" s="209"/>
      <c r="AG24" s="209"/>
      <c r="AH24" s="209"/>
      <c r="AI24" s="209"/>
      <c r="AJ24" s="209"/>
      <c r="AK24" s="209"/>
      <c r="AL24" s="209"/>
      <c r="AM24" s="209"/>
      <c r="AN24" s="209"/>
      <c r="AO24" s="209"/>
      <c r="AP24" s="209"/>
      <c r="AQ24" s="210"/>
    </row>
    <row r="25" spans="1:43" s="2" customFormat="1" ht="20.100000000000001" customHeight="1" thickTop="1" thickBot="1" x14ac:dyDescent="0.25">
      <c r="A25" s="155"/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  <c r="AC25" s="156"/>
      <c r="AD25" s="156"/>
      <c r="AE25" s="156"/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7"/>
    </row>
    <row r="26" spans="1:43" s="2" customFormat="1" ht="20.100000000000001" customHeight="1" thickTop="1" x14ac:dyDescent="0.2">
      <c r="A26" s="191" t="s">
        <v>7</v>
      </c>
      <c r="B26" s="192"/>
      <c r="C26" s="192"/>
      <c r="D26" s="192"/>
      <c r="E26" s="192"/>
      <c r="F26" s="192"/>
      <c r="G26" s="192"/>
      <c r="H26" s="192"/>
      <c r="I26" s="192"/>
      <c r="J26" s="193"/>
      <c r="K26" s="194" t="str">
        <f>'List stavby'!B12</f>
        <v>DMC Havlíčkův Brod s.r.o.</v>
      </c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2"/>
      <c r="Y26" s="192"/>
      <c r="Z26" s="192"/>
      <c r="AA26" s="195"/>
      <c r="AB26" s="196" t="s">
        <v>21</v>
      </c>
      <c r="AC26" s="197"/>
      <c r="AD26" s="197"/>
      <c r="AE26" s="197"/>
      <c r="AF26" s="197"/>
      <c r="AG26" s="197"/>
      <c r="AH26" s="197"/>
      <c r="AI26" s="197"/>
      <c r="AJ26" s="197"/>
      <c r="AK26" s="197"/>
      <c r="AL26" s="197"/>
      <c r="AM26" s="197"/>
      <c r="AN26" s="197"/>
      <c r="AO26" s="197"/>
      <c r="AP26" s="197"/>
      <c r="AQ26" s="198"/>
    </row>
    <row r="27" spans="1:43" s="2" customFormat="1" ht="20.100000000000001" customHeight="1" x14ac:dyDescent="0.2">
      <c r="A27" s="185" t="s">
        <v>6</v>
      </c>
      <c r="B27" s="186"/>
      <c r="C27" s="186"/>
      <c r="D27" s="186"/>
      <c r="E27" s="186"/>
      <c r="F27" s="186"/>
      <c r="G27" s="186"/>
      <c r="H27" s="186"/>
      <c r="I27" s="186"/>
      <c r="J27" s="187"/>
      <c r="K27" s="188" t="str">
        <f>'List stavby'!B13</f>
        <v>Průmyslová 941, 580 01 Havlíčkův Brod</v>
      </c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9"/>
      <c r="AB27" s="182"/>
      <c r="AC27" s="183"/>
      <c r="AD27" s="183"/>
      <c r="AE27" s="183"/>
      <c r="AF27" s="183"/>
      <c r="AG27" s="183"/>
      <c r="AH27" s="183"/>
      <c r="AI27" s="183"/>
      <c r="AJ27" s="183"/>
      <c r="AK27" s="183"/>
      <c r="AL27" s="183"/>
      <c r="AM27" s="183"/>
      <c r="AN27" s="183"/>
      <c r="AO27" s="183"/>
      <c r="AP27" s="183"/>
      <c r="AQ27" s="184"/>
    </row>
    <row r="28" spans="1:43" s="2" customFormat="1" ht="20.100000000000001" customHeight="1" x14ac:dyDescent="0.2">
      <c r="A28" s="185" t="s">
        <v>24</v>
      </c>
      <c r="B28" s="186"/>
      <c r="C28" s="186"/>
      <c r="D28" s="186"/>
      <c r="E28" s="186"/>
      <c r="F28" s="186"/>
      <c r="G28" s="186"/>
      <c r="H28" s="186"/>
      <c r="I28" s="186"/>
      <c r="J28" s="187"/>
      <c r="K28" s="4" t="s">
        <v>22</v>
      </c>
      <c r="L28" s="186" t="str">
        <f>'List stavby'!B14</f>
        <v>420 569 400 520</v>
      </c>
      <c r="M28" s="186"/>
      <c r="N28" s="186"/>
      <c r="O28" s="186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  <c r="AA28" s="189"/>
      <c r="AB28" s="182"/>
      <c r="AC28" s="183"/>
      <c r="AD28" s="183"/>
      <c r="AE28" s="183"/>
      <c r="AF28" s="183"/>
      <c r="AG28" s="183"/>
      <c r="AH28" s="183"/>
      <c r="AI28" s="183"/>
      <c r="AJ28" s="183"/>
      <c r="AK28" s="183"/>
      <c r="AL28" s="183"/>
      <c r="AM28" s="183"/>
      <c r="AN28" s="183"/>
      <c r="AO28" s="183"/>
      <c r="AP28" s="183"/>
      <c r="AQ28" s="184"/>
    </row>
    <row r="29" spans="1:43" s="2" customFormat="1" ht="20.100000000000001" customHeight="1" x14ac:dyDescent="0.2">
      <c r="A29" s="118"/>
      <c r="B29" s="119"/>
      <c r="C29" s="119"/>
      <c r="D29" s="119"/>
      <c r="E29" s="119"/>
      <c r="F29" s="119"/>
      <c r="G29" s="119"/>
      <c r="H29" s="119"/>
      <c r="I29" s="119"/>
      <c r="J29" s="120"/>
      <c r="K29" s="4" t="s">
        <v>23</v>
      </c>
      <c r="L29" s="186" t="str">
        <f>'List stavby'!B15</f>
        <v>culka@dmchb.cz</v>
      </c>
      <c r="M29" s="186"/>
      <c r="N29" s="186"/>
      <c r="O29" s="186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9"/>
      <c r="AB29" s="199"/>
      <c r="AC29" s="200"/>
      <c r="AD29" s="200"/>
      <c r="AE29" s="200"/>
      <c r="AF29" s="200"/>
      <c r="AG29" s="200"/>
      <c r="AH29" s="200"/>
      <c r="AI29" s="200"/>
      <c r="AJ29" s="200"/>
      <c r="AK29" s="200"/>
      <c r="AL29" s="200"/>
      <c r="AM29" s="200"/>
      <c r="AN29" s="200"/>
      <c r="AO29" s="200"/>
      <c r="AP29" s="200"/>
      <c r="AQ29" s="201"/>
    </row>
    <row r="30" spans="1:43" s="2" customFormat="1" ht="20.100000000000001" customHeight="1" x14ac:dyDescent="0.2">
      <c r="A30" s="111" t="s">
        <v>8</v>
      </c>
      <c r="B30" s="112"/>
      <c r="C30" s="112"/>
      <c r="D30" s="112"/>
      <c r="E30" s="112"/>
      <c r="F30" s="112"/>
      <c r="G30" s="112"/>
      <c r="H30" s="112"/>
      <c r="I30" s="112"/>
      <c r="J30" s="113"/>
      <c r="K30" s="179" t="s">
        <v>51</v>
      </c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1"/>
      <c r="AB30" s="182" t="s">
        <v>21</v>
      </c>
      <c r="AC30" s="183"/>
      <c r="AD30" s="183"/>
      <c r="AE30" s="183"/>
      <c r="AF30" s="183"/>
      <c r="AG30" s="183"/>
      <c r="AH30" s="183"/>
      <c r="AI30" s="183"/>
      <c r="AJ30" s="183"/>
      <c r="AK30" s="183"/>
      <c r="AL30" s="183"/>
      <c r="AM30" s="183"/>
      <c r="AN30" s="183"/>
      <c r="AO30" s="183"/>
      <c r="AP30" s="183"/>
      <c r="AQ30" s="184"/>
    </row>
    <row r="31" spans="1:43" s="2" customFormat="1" ht="20.100000000000001" customHeight="1" x14ac:dyDescent="0.2">
      <c r="A31" s="185" t="s">
        <v>6</v>
      </c>
      <c r="B31" s="186"/>
      <c r="C31" s="186"/>
      <c r="D31" s="186"/>
      <c r="E31" s="186"/>
      <c r="F31" s="186"/>
      <c r="G31" s="186"/>
      <c r="H31" s="186"/>
      <c r="I31" s="186"/>
      <c r="J31" s="187"/>
      <c r="K31" s="188" t="s">
        <v>52</v>
      </c>
      <c r="L31" s="186"/>
      <c r="M31" s="186"/>
      <c r="N31" s="186"/>
      <c r="O31" s="186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9"/>
      <c r="AB31" s="182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4"/>
    </row>
    <row r="32" spans="1:43" s="2" customFormat="1" ht="20.100000000000001" customHeight="1" x14ac:dyDescent="0.2">
      <c r="A32" s="185" t="s">
        <v>24</v>
      </c>
      <c r="B32" s="186"/>
      <c r="C32" s="186"/>
      <c r="D32" s="186"/>
      <c r="E32" s="186"/>
      <c r="F32" s="186"/>
      <c r="G32" s="186"/>
      <c r="H32" s="186"/>
      <c r="I32" s="186"/>
      <c r="J32" s="187"/>
      <c r="K32" s="4" t="s">
        <v>22</v>
      </c>
      <c r="L32" s="186" t="s">
        <v>56</v>
      </c>
      <c r="M32" s="186"/>
      <c r="N32" s="186"/>
      <c r="O32" s="186"/>
      <c r="P32" s="186"/>
      <c r="Q32" s="186"/>
      <c r="R32" s="186"/>
      <c r="S32" s="186"/>
      <c r="T32" s="186"/>
      <c r="U32" s="186"/>
      <c r="V32" s="186"/>
      <c r="W32" s="186"/>
      <c r="X32" s="186"/>
      <c r="Y32" s="186"/>
      <c r="Z32" s="186"/>
      <c r="AA32" s="189"/>
      <c r="AB32" s="182"/>
      <c r="AC32" s="183"/>
      <c r="AD32" s="183"/>
      <c r="AE32" s="183"/>
      <c r="AF32" s="183"/>
      <c r="AG32" s="183"/>
      <c r="AH32" s="183"/>
      <c r="AI32" s="183"/>
      <c r="AJ32" s="183"/>
      <c r="AK32" s="183"/>
      <c r="AL32" s="183"/>
      <c r="AM32" s="183"/>
      <c r="AN32" s="183"/>
      <c r="AO32" s="183"/>
      <c r="AP32" s="183"/>
      <c r="AQ32" s="184"/>
    </row>
    <row r="33" spans="1:54" s="2" customFormat="1" ht="20.100000000000001" customHeight="1" x14ac:dyDescent="0.2">
      <c r="A33" s="118"/>
      <c r="B33" s="119"/>
      <c r="C33" s="119"/>
      <c r="D33" s="119"/>
      <c r="E33" s="119"/>
      <c r="F33" s="119"/>
      <c r="G33" s="119"/>
      <c r="H33" s="119"/>
      <c r="I33" s="119"/>
      <c r="J33" s="120"/>
      <c r="K33" s="5" t="s">
        <v>23</v>
      </c>
      <c r="L33" s="119" t="s">
        <v>53</v>
      </c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90"/>
      <c r="AB33" s="182"/>
      <c r="AC33" s="183"/>
      <c r="AD33" s="183"/>
      <c r="AE33" s="183"/>
      <c r="AF33" s="183"/>
      <c r="AG33" s="183"/>
      <c r="AH33" s="183"/>
      <c r="AI33" s="183"/>
      <c r="AJ33" s="183"/>
      <c r="AK33" s="183"/>
      <c r="AL33" s="183"/>
      <c r="AM33" s="183"/>
      <c r="AN33" s="183"/>
      <c r="AO33" s="183"/>
      <c r="AP33" s="183"/>
      <c r="AQ33" s="184"/>
    </row>
    <row r="34" spans="1:54" s="2" customFormat="1" ht="20.100000000000001" customHeight="1" x14ac:dyDescent="0.2">
      <c r="A34" s="111" t="s">
        <v>46</v>
      </c>
      <c r="B34" s="112"/>
      <c r="C34" s="112"/>
      <c r="D34" s="112"/>
      <c r="E34" s="112"/>
      <c r="F34" s="112"/>
      <c r="G34" s="112"/>
      <c r="H34" s="112"/>
      <c r="I34" s="112"/>
      <c r="J34" s="113"/>
      <c r="K34" s="114" t="s">
        <v>18</v>
      </c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4" t="s">
        <v>17</v>
      </c>
      <c r="W34" s="112"/>
      <c r="X34" s="112"/>
      <c r="Y34" s="112"/>
      <c r="Z34" s="112"/>
      <c r="AA34" s="112"/>
      <c r="AB34" s="112"/>
      <c r="AC34" s="112"/>
      <c r="AD34" s="112"/>
      <c r="AE34" s="112"/>
      <c r="AF34" s="113"/>
      <c r="AG34" s="114" t="s">
        <v>16</v>
      </c>
      <c r="AH34" s="112"/>
      <c r="AI34" s="112"/>
      <c r="AJ34" s="112"/>
      <c r="AK34" s="112"/>
      <c r="AL34" s="112"/>
      <c r="AM34" s="112"/>
      <c r="AN34" s="112"/>
      <c r="AO34" s="112"/>
      <c r="AP34" s="112"/>
      <c r="AQ34" s="176"/>
    </row>
    <row r="35" spans="1:54" s="2" customFormat="1" ht="20.100000000000001" customHeight="1" thickBot="1" x14ac:dyDescent="0.25">
      <c r="A35" s="177" t="str">
        <f>'List stavby'!B17</f>
        <v>Bc. Josef Culka</v>
      </c>
      <c r="B35" s="95"/>
      <c r="C35" s="95"/>
      <c r="D35" s="95"/>
      <c r="E35" s="95"/>
      <c r="F35" s="95"/>
      <c r="G35" s="95"/>
      <c r="H35" s="95"/>
      <c r="I35" s="95"/>
      <c r="J35" s="96"/>
      <c r="K35" s="97" t="s">
        <v>54</v>
      </c>
      <c r="L35" s="95"/>
      <c r="M35" s="95"/>
      <c r="N35" s="95"/>
      <c r="O35" s="95"/>
      <c r="P35" s="95"/>
      <c r="Q35" s="95"/>
      <c r="R35" s="95"/>
      <c r="S35" s="95"/>
      <c r="T35" s="95"/>
      <c r="U35" s="96"/>
      <c r="V35" s="97" t="s">
        <v>60</v>
      </c>
      <c r="W35" s="95"/>
      <c r="X35" s="95"/>
      <c r="Y35" s="95"/>
      <c r="Z35" s="95"/>
      <c r="AA35" s="95"/>
      <c r="AB35" s="95"/>
      <c r="AC35" s="95"/>
      <c r="AD35" s="95"/>
      <c r="AE35" s="95"/>
      <c r="AF35" s="96"/>
      <c r="AG35" s="97" t="s">
        <v>54</v>
      </c>
      <c r="AH35" s="95"/>
      <c r="AI35" s="95"/>
      <c r="AJ35" s="95"/>
      <c r="AK35" s="95"/>
      <c r="AL35" s="95"/>
      <c r="AM35" s="95"/>
      <c r="AN35" s="95"/>
      <c r="AO35" s="95"/>
      <c r="AP35" s="95"/>
      <c r="AQ35" s="178"/>
    </row>
    <row r="36" spans="1:54" s="2" customFormat="1" ht="20.100000000000001" customHeight="1" thickTop="1" thickBot="1" x14ac:dyDescent="0.25">
      <c r="A36" s="155"/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6"/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7"/>
    </row>
    <row r="37" spans="1:54" s="2" customFormat="1" ht="20.100000000000001" customHeight="1" thickTop="1" x14ac:dyDescent="0.2">
      <c r="A37" s="158" t="s">
        <v>2</v>
      </c>
      <c r="B37" s="159"/>
      <c r="C37" s="159"/>
      <c r="D37" s="159"/>
      <c r="E37" s="159"/>
      <c r="F37" s="159"/>
      <c r="G37" s="159"/>
      <c r="H37" s="159"/>
      <c r="I37" s="159"/>
      <c r="J37" s="160"/>
      <c r="K37" s="164" t="str">
        <f>'List stavby'!B1</f>
        <v>Rekonstrukce a doplnění závor na přejezdu P7131 v km 2,570 trati Boří les(mimo) – Lednice (včetně)</v>
      </c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  <c r="AF37" s="166"/>
      <c r="AG37" s="170" t="s">
        <v>1</v>
      </c>
      <c r="AH37" s="171"/>
      <c r="AI37" s="171"/>
      <c r="AJ37" s="171"/>
      <c r="AK37" s="171"/>
      <c r="AL37" s="172" t="str">
        <f>'List stavby'!B4</f>
        <v>S622000191</v>
      </c>
      <c r="AM37" s="172"/>
      <c r="AN37" s="172"/>
      <c r="AO37" s="172"/>
      <c r="AP37" s="172"/>
      <c r="AQ37" s="173"/>
    </row>
    <row r="38" spans="1:54" s="2" customFormat="1" ht="20.100000000000001" customHeight="1" x14ac:dyDescent="0.2">
      <c r="A38" s="161"/>
      <c r="B38" s="162"/>
      <c r="C38" s="162"/>
      <c r="D38" s="162"/>
      <c r="E38" s="162"/>
      <c r="F38" s="162"/>
      <c r="G38" s="162"/>
      <c r="H38" s="162"/>
      <c r="I38" s="162"/>
      <c r="J38" s="163"/>
      <c r="K38" s="167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68"/>
      <c r="AE38" s="168"/>
      <c r="AF38" s="169"/>
      <c r="AG38" s="134" t="s">
        <v>36</v>
      </c>
      <c r="AH38" s="135"/>
      <c r="AI38" s="135"/>
      <c r="AJ38" s="135"/>
      <c r="AK38" s="135"/>
      <c r="AL38" s="174">
        <f>'List stavby'!B16</f>
        <v>20071</v>
      </c>
      <c r="AM38" s="174"/>
      <c r="AN38" s="174"/>
      <c r="AO38" s="174"/>
      <c r="AP38" s="174"/>
      <c r="AQ38" s="175"/>
    </row>
    <row r="39" spans="1:54" s="2" customFormat="1" ht="20.100000000000001" customHeight="1" x14ac:dyDescent="0.2">
      <c r="A39" s="111" t="s">
        <v>35</v>
      </c>
      <c r="B39" s="112"/>
      <c r="C39" s="112"/>
      <c r="D39" s="112"/>
      <c r="E39" s="112"/>
      <c r="F39" s="112"/>
      <c r="G39" s="112"/>
      <c r="H39" s="112"/>
      <c r="I39" s="112"/>
      <c r="J39" s="113"/>
      <c r="K39" s="114" t="s">
        <v>61</v>
      </c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5"/>
      <c r="AG39" s="134" t="s">
        <v>28</v>
      </c>
      <c r="AH39" s="135"/>
      <c r="AI39" s="135"/>
      <c r="AJ39" s="135"/>
      <c r="AK39" s="135"/>
      <c r="AL39" s="136" t="s">
        <v>59</v>
      </c>
      <c r="AM39" s="136"/>
      <c r="AN39" s="136"/>
      <c r="AO39" s="136"/>
      <c r="AP39" s="136"/>
      <c r="AQ39" s="13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</row>
    <row r="40" spans="1:54" s="2" customFormat="1" ht="20.100000000000001" customHeight="1" x14ac:dyDescent="0.2">
      <c r="A40" s="138" t="s">
        <v>3</v>
      </c>
      <c r="B40" s="124"/>
      <c r="C40" s="124"/>
      <c r="D40" s="124"/>
      <c r="E40" s="124"/>
      <c r="F40" s="124"/>
      <c r="G40" s="124"/>
      <c r="H40" s="124"/>
      <c r="I40" s="124"/>
      <c r="J40" s="139"/>
      <c r="K40" s="143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144"/>
      <c r="W40" s="144"/>
      <c r="X40" s="144"/>
      <c r="Y40" s="144"/>
      <c r="Z40" s="144"/>
      <c r="AA40" s="144"/>
      <c r="AB40" s="144"/>
      <c r="AC40" s="144"/>
      <c r="AD40" s="144"/>
      <c r="AE40" s="144"/>
      <c r="AF40" s="145"/>
      <c r="AG40" s="149" t="s">
        <v>43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1"/>
    </row>
    <row r="41" spans="1:54" s="2" customFormat="1" ht="20.100000000000001" customHeight="1" thickBot="1" x14ac:dyDescent="0.25">
      <c r="A41" s="140"/>
      <c r="B41" s="141"/>
      <c r="C41" s="141"/>
      <c r="D41" s="141"/>
      <c r="E41" s="141"/>
      <c r="F41" s="141"/>
      <c r="G41" s="141"/>
      <c r="H41" s="141"/>
      <c r="I41" s="141"/>
      <c r="J41" s="142"/>
      <c r="K41" s="146"/>
      <c r="L41" s="147"/>
      <c r="M41" s="147"/>
      <c r="N41" s="147"/>
      <c r="O41" s="147"/>
      <c r="P41" s="147"/>
      <c r="Q41" s="147"/>
      <c r="R41" s="147"/>
      <c r="S41" s="147"/>
      <c r="T41" s="147"/>
      <c r="U41" s="147"/>
      <c r="V41" s="147"/>
      <c r="W41" s="147"/>
      <c r="X41" s="147"/>
      <c r="Y41" s="147"/>
      <c r="Z41" s="147"/>
      <c r="AA41" s="147"/>
      <c r="AB41" s="147"/>
      <c r="AC41" s="147"/>
      <c r="AD41" s="147"/>
      <c r="AE41" s="147"/>
      <c r="AF41" s="148"/>
      <c r="AG41" s="152"/>
      <c r="AH41" s="153"/>
      <c r="AI41" s="153"/>
      <c r="AJ41" s="153"/>
      <c r="AK41" s="153"/>
      <c r="AL41" s="153"/>
      <c r="AM41" s="153"/>
      <c r="AN41" s="153"/>
      <c r="AO41" s="153"/>
      <c r="AP41" s="153"/>
      <c r="AQ41" s="154"/>
    </row>
    <row r="42" spans="1:54" s="2" customFormat="1" ht="20.100000000000001" customHeight="1" x14ac:dyDescent="0.2">
      <c r="A42" s="111" t="s">
        <v>4</v>
      </c>
      <c r="B42" s="112"/>
      <c r="C42" s="112"/>
      <c r="D42" s="112"/>
      <c r="E42" s="112"/>
      <c r="F42" s="112"/>
      <c r="G42" s="112"/>
      <c r="H42" s="112"/>
      <c r="I42" s="112"/>
      <c r="J42" s="113"/>
      <c r="K42" s="114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5"/>
      <c r="AG42" s="37" t="s">
        <v>29</v>
      </c>
      <c r="AH42" s="38"/>
      <c r="AI42" s="38"/>
      <c r="AJ42" s="38"/>
      <c r="AK42" s="36"/>
      <c r="AL42" s="36"/>
      <c r="AM42" s="116"/>
      <c r="AN42" s="116"/>
      <c r="AO42" s="116"/>
      <c r="AP42" s="116"/>
      <c r="AQ42" s="117"/>
      <c r="AV42" s="39" t="str">
        <f>CONCATENATE(AW43,AX43,AY43,AZ43,BA43,BB43,BC43)</f>
        <v/>
      </c>
      <c r="AW42" s="40" t="str">
        <f>MID(AM42,1,1)</f>
        <v/>
      </c>
      <c r="AX42" s="40" t="str">
        <f>MID(AM42,2,1)</f>
        <v/>
      </c>
      <c r="AY42" s="40" t="str">
        <f>MID(AM42,3,1)</f>
        <v/>
      </c>
      <c r="AZ42" s="40" t="str">
        <f>MID(AM42,4,1)</f>
        <v/>
      </c>
      <c r="BA42" s="40" t="str">
        <f>MID(AM42,5,1)</f>
        <v/>
      </c>
      <c r="BB42" s="41" t="str">
        <f>MID(AM42,6,1)</f>
        <v/>
      </c>
    </row>
    <row r="43" spans="1:54" s="2" customFormat="1" ht="20.100000000000001" customHeight="1" thickBot="1" x14ac:dyDescent="0.25">
      <c r="A43" s="118" t="s">
        <v>5</v>
      </c>
      <c r="B43" s="119"/>
      <c r="C43" s="119"/>
      <c r="D43" s="119"/>
      <c r="E43" s="119"/>
      <c r="F43" s="119"/>
      <c r="G43" s="119"/>
      <c r="H43" s="119"/>
      <c r="I43" s="119"/>
      <c r="J43" s="120"/>
      <c r="K43" s="121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22"/>
      <c r="AG43" s="123" t="s">
        <v>11</v>
      </c>
      <c r="AH43" s="124"/>
      <c r="AI43" s="124"/>
      <c r="AJ43" s="124"/>
      <c r="AK43" s="124"/>
      <c r="AL43" s="124"/>
      <c r="AM43" s="124"/>
      <c r="AN43" s="124"/>
      <c r="AO43" s="124"/>
      <c r="AP43" s="124"/>
      <c r="AQ43" s="125"/>
      <c r="AV43" s="42"/>
      <c r="AW43" s="43" t="str">
        <f t="shared" ref="AW43:BB43" si="0">IF(AW42="","",IF(AW42=".","",AW42))</f>
        <v/>
      </c>
      <c r="AX43" s="43" t="str">
        <f t="shared" si="0"/>
        <v/>
      </c>
      <c r="AY43" s="43" t="str">
        <f t="shared" si="0"/>
        <v/>
      </c>
      <c r="AZ43" s="43" t="str">
        <f t="shared" si="0"/>
        <v/>
      </c>
      <c r="BA43" s="43" t="str">
        <f t="shared" si="0"/>
        <v/>
      </c>
      <c r="BB43" s="44" t="str">
        <f t="shared" si="0"/>
        <v/>
      </c>
    </row>
    <row r="44" spans="1:54" s="2" customFormat="1" ht="20.100000000000001" customHeight="1" x14ac:dyDescent="0.2">
      <c r="A44" s="111" t="s">
        <v>25</v>
      </c>
      <c r="B44" s="112"/>
      <c r="C44" s="112"/>
      <c r="D44" s="112"/>
      <c r="E44" s="112"/>
      <c r="F44" s="112"/>
      <c r="G44" s="112"/>
      <c r="H44" s="112"/>
      <c r="I44" s="112"/>
      <c r="J44" s="113"/>
      <c r="K44" s="114" t="s">
        <v>26</v>
      </c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3"/>
      <c r="Z44" s="114" t="s">
        <v>27</v>
      </c>
      <c r="AA44" s="112"/>
      <c r="AB44" s="112"/>
      <c r="AC44" s="112"/>
      <c r="AD44" s="112"/>
      <c r="AE44" s="112"/>
      <c r="AF44" s="115"/>
      <c r="AG44" s="126"/>
      <c r="AH44" s="127"/>
      <c r="AI44" s="127"/>
      <c r="AJ44" s="127"/>
      <c r="AK44" s="127"/>
      <c r="AL44" s="127"/>
      <c r="AM44" s="127"/>
      <c r="AN44" s="127"/>
      <c r="AO44" s="127"/>
      <c r="AP44" s="127"/>
      <c r="AQ44" s="128"/>
    </row>
    <row r="45" spans="1:54" s="2" customFormat="1" ht="20.100000000000001" customHeight="1" thickBot="1" x14ac:dyDescent="0.25">
      <c r="A45" s="132" t="str">
        <f>'[1]Rozpiska_celé stavby'!A48:J48</f>
        <v>Jihomoravský</v>
      </c>
      <c r="B45" s="133"/>
      <c r="C45" s="133"/>
      <c r="D45" s="133"/>
      <c r="E45" s="133"/>
      <c r="F45" s="133"/>
      <c r="G45" s="133"/>
      <c r="H45" s="133"/>
      <c r="I45" s="133"/>
      <c r="J45" s="133"/>
      <c r="K45" s="104" t="str">
        <f>'[1]Rozpiska_celé stavby'!K48:Y48</f>
        <v>Poštorná, Charvátská Nová Ves</v>
      </c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6"/>
      <c r="Z45" s="104">
        <f>'[1]Rozpiska_celé stavby'!Z48:AF48</f>
        <v>208306</v>
      </c>
      <c r="AA45" s="105"/>
      <c r="AB45" s="105"/>
      <c r="AC45" s="105"/>
      <c r="AD45" s="105"/>
      <c r="AE45" s="105"/>
      <c r="AF45" s="107"/>
      <c r="AG45" s="126"/>
      <c r="AH45" s="127"/>
      <c r="AI45" s="127"/>
      <c r="AJ45" s="127"/>
      <c r="AK45" s="127"/>
      <c r="AL45" s="127"/>
      <c r="AM45" s="127"/>
      <c r="AN45" s="127"/>
      <c r="AO45" s="127"/>
      <c r="AP45" s="127"/>
      <c r="AQ45" s="128"/>
    </row>
    <row r="46" spans="1:54" s="2" customFormat="1" ht="20.100000000000001" customHeight="1" x14ac:dyDescent="0.2">
      <c r="A46" s="108" t="s">
        <v>44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10"/>
      <c r="AG46" s="126"/>
      <c r="AH46" s="127"/>
      <c r="AI46" s="127"/>
      <c r="AJ46" s="127"/>
      <c r="AK46" s="127"/>
      <c r="AL46" s="127"/>
      <c r="AM46" s="127"/>
      <c r="AN46" s="127"/>
      <c r="AO46" s="127"/>
      <c r="AP46" s="127"/>
      <c r="AQ46" s="128"/>
    </row>
    <row r="47" spans="1:54" s="2" customFormat="1" ht="20.100000000000001" customHeight="1" x14ac:dyDescent="0.2">
      <c r="A47" s="111" t="s">
        <v>13</v>
      </c>
      <c r="B47" s="112"/>
      <c r="C47" s="112"/>
      <c r="D47" s="112"/>
      <c r="E47" s="112"/>
      <c r="F47" s="112"/>
      <c r="G47" s="112"/>
      <c r="H47" s="112"/>
      <c r="I47" s="112"/>
      <c r="J47" s="113"/>
      <c r="K47" s="114" t="s">
        <v>12</v>
      </c>
      <c r="L47" s="112"/>
      <c r="M47" s="112"/>
      <c r="N47" s="112"/>
      <c r="O47" s="112"/>
      <c r="P47" s="112"/>
      <c r="Q47" s="112"/>
      <c r="R47" s="113"/>
      <c r="S47" s="114" t="s">
        <v>14</v>
      </c>
      <c r="T47" s="112"/>
      <c r="U47" s="112"/>
      <c r="V47" s="112"/>
      <c r="W47" s="112"/>
      <c r="X47" s="112"/>
      <c r="Y47" s="113"/>
      <c r="Z47" s="114" t="s">
        <v>15</v>
      </c>
      <c r="AA47" s="112"/>
      <c r="AB47" s="112"/>
      <c r="AC47" s="112"/>
      <c r="AD47" s="112"/>
      <c r="AE47" s="112"/>
      <c r="AF47" s="115"/>
      <c r="AG47" s="126"/>
      <c r="AH47" s="127"/>
      <c r="AI47" s="127"/>
      <c r="AJ47" s="127"/>
      <c r="AK47" s="127"/>
      <c r="AL47" s="127"/>
      <c r="AM47" s="127"/>
      <c r="AN47" s="127"/>
      <c r="AO47" s="127"/>
      <c r="AP47" s="127"/>
      <c r="AQ47" s="128"/>
    </row>
    <row r="48" spans="1:54" s="2" customFormat="1" ht="20.100000000000001" customHeight="1" thickBot="1" x14ac:dyDescent="0.25">
      <c r="A48" s="92" t="str">
        <f>'List stavby'!B2</f>
        <v>DUSP</v>
      </c>
      <c r="B48" s="93"/>
      <c r="C48" s="93"/>
      <c r="D48" s="93"/>
      <c r="E48" s="93"/>
      <c r="F48" s="93"/>
      <c r="G48" s="93"/>
      <c r="H48" s="93"/>
      <c r="I48" s="93"/>
      <c r="J48" s="93"/>
      <c r="K48" s="94">
        <f>'List stavby'!B3</f>
        <v>44422</v>
      </c>
      <c r="L48" s="95"/>
      <c r="M48" s="95"/>
      <c r="N48" s="95"/>
      <c r="O48" s="95"/>
      <c r="P48" s="95"/>
      <c r="Q48" s="95"/>
      <c r="R48" s="96"/>
      <c r="S48" s="97"/>
      <c r="T48" s="95"/>
      <c r="U48" s="95"/>
      <c r="V48" s="95"/>
      <c r="W48" s="95"/>
      <c r="X48" s="95"/>
      <c r="Y48" s="96"/>
      <c r="Z48" s="98"/>
      <c r="AA48" s="99"/>
      <c r="AB48" s="99"/>
      <c r="AC48" s="99"/>
      <c r="AD48" s="99"/>
      <c r="AE48" s="99"/>
      <c r="AF48" s="100"/>
      <c r="AG48" s="129"/>
      <c r="AH48" s="130"/>
      <c r="AI48" s="130"/>
      <c r="AJ48" s="130"/>
      <c r="AK48" s="130"/>
      <c r="AL48" s="130"/>
      <c r="AM48" s="130"/>
      <c r="AN48" s="130"/>
      <c r="AO48" s="130"/>
      <c r="AP48" s="130"/>
      <c r="AQ48" s="131"/>
    </row>
    <row r="49" spans="1:43" s="2" customFormat="1" ht="20.100000000000001" customHeight="1" thickTop="1" x14ac:dyDescent="0.2">
      <c r="A49" s="101" t="s">
        <v>1</v>
      </c>
      <c r="B49" s="85"/>
      <c r="C49" s="85"/>
      <c r="D49" s="85"/>
      <c r="E49" s="85"/>
      <c r="F49" s="85"/>
      <c r="G49" s="85"/>
      <c r="H49" s="85"/>
      <c r="I49" s="85"/>
      <c r="J49" s="102"/>
      <c r="K49" s="103" t="s">
        <v>13</v>
      </c>
      <c r="L49" s="85"/>
      <c r="M49" s="85"/>
      <c r="N49" s="85"/>
      <c r="O49" s="102"/>
      <c r="P49" s="103" t="s">
        <v>33</v>
      </c>
      <c r="Q49" s="85"/>
      <c r="R49" s="85"/>
      <c r="S49" s="85"/>
      <c r="T49" s="85"/>
      <c r="U49" s="102"/>
      <c r="V49" s="103" t="s">
        <v>38</v>
      </c>
      <c r="W49" s="85"/>
      <c r="X49" s="85"/>
      <c r="Y49" s="85"/>
      <c r="Z49" s="85"/>
      <c r="AA49" s="85"/>
      <c r="AB49" s="85"/>
      <c r="AC49" s="85"/>
      <c r="AD49" s="102"/>
      <c r="AE49" s="103" t="s">
        <v>34</v>
      </c>
      <c r="AF49" s="85"/>
      <c r="AG49" s="85"/>
      <c r="AH49" s="85" t="s">
        <v>37</v>
      </c>
      <c r="AI49" s="85"/>
      <c r="AJ49" s="85"/>
      <c r="AK49" s="85"/>
      <c r="AL49" s="85"/>
      <c r="AM49" s="85"/>
      <c r="AN49" s="85"/>
      <c r="AO49" s="85"/>
      <c r="AP49" s="85"/>
      <c r="AQ49" s="86"/>
    </row>
    <row r="50" spans="1:43" ht="20.100000000000001" customHeight="1" x14ac:dyDescent="0.25">
      <c r="A50" s="14" t="str">
        <f>MID(AL37,1,1)</f>
        <v>S</v>
      </c>
      <c r="B50" s="15" t="str">
        <f>MID(AL37,2,1)</f>
        <v>6</v>
      </c>
      <c r="C50" s="15" t="str">
        <f>MID(AL37,3,1)</f>
        <v>2</v>
      </c>
      <c r="D50" s="15" t="str">
        <f>MID(AL37,4,1)</f>
        <v>2</v>
      </c>
      <c r="E50" s="15" t="str">
        <f>MID(AL37,5,1)</f>
        <v>0</v>
      </c>
      <c r="F50" s="15" t="str">
        <f>MID(AL37,6,1)</f>
        <v>0</v>
      </c>
      <c r="G50" s="15" t="str">
        <f>MID(AL37,7,1)</f>
        <v>0</v>
      </c>
      <c r="H50" s="15" t="str">
        <f>MID(AL37,8,1)</f>
        <v>1</v>
      </c>
      <c r="I50" s="15" t="str">
        <f>MID(AL37,9,1)</f>
        <v>9</v>
      </c>
      <c r="J50" s="15" t="str">
        <f>MID(AL37,10,1)</f>
        <v>1</v>
      </c>
      <c r="K50" s="15" t="s">
        <v>0</v>
      </c>
      <c r="L50" s="15" t="str">
        <f>IF(MID(A48,1,1)="","X",MID(A48,1,1))</f>
        <v>D</v>
      </c>
      <c r="M50" s="15" t="str">
        <f>IF(MID(A48,2,1)="","X",MID(A48,2,1))</f>
        <v>U</v>
      </c>
      <c r="N50" s="15" t="str">
        <f>IF(MID(A48,3,1)="","X",MID(A48,3,1))</f>
        <v>S</v>
      </c>
      <c r="O50" s="15" t="str">
        <f>IF(MID(A48,4,1)="","X",MID(A48,4,1))</f>
        <v>P</v>
      </c>
      <c r="P50" s="15" t="s">
        <v>0</v>
      </c>
      <c r="Q50" s="15" t="str">
        <f>MID(AL39,1,1)</f>
        <v>I</v>
      </c>
      <c r="R50" s="15" t="str">
        <f>IF(MID(AL39,3,1)="","X",MID(AL39,3,1))</f>
        <v>X</v>
      </c>
      <c r="S50" s="15" t="str">
        <f>IF(MID(AL39,5,1)="","X",MID(AL39,5,1))</f>
        <v>X</v>
      </c>
      <c r="T50" s="15" t="str">
        <f>IF(MID(AL39,7,1)="","X",IF(MID(AL39,8,1)="","0",IF(MID(AL39,7,1)="","X",MID(AL39,7,1))))</f>
        <v>X</v>
      </c>
      <c r="U50" s="15" t="str">
        <f>IF(MID(AL39,7,1)="","X",IF(MID(AL39,8,1)="",MID(AL39,7,1),MID(AL39,8,1)))</f>
        <v>X</v>
      </c>
      <c r="V50" s="15" t="s">
        <v>0</v>
      </c>
      <c r="W50" s="15" t="str">
        <f>IF(MID(SUBSTITUTE(AG41," ",""),1,1)="","X",MID(SUBSTITUTE(AG41," ",""),1,1))</f>
        <v>X</v>
      </c>
      <c r="X50" s="15" t="str">
        <f>IF(MID(SUBSTITUTE(AG41," ",""),2,1)="","X",MID(SUBSTITUTE(AG41," ",""),2,1))</f>
        <v>X</v>
      </c>
      <c r="Y50" s="15" t="str">
        <f>IF(MID(SUBSTITUTE(AG41," ",""),3,1)="","X",MID(SUBSTITUTE(AG41," ",""),3,1))</f>
        <v>X</v>
      </c>
      <c r="Z50" s="15" t="str">
        <f>IF(MID(SUBSTITUTE(AG41," ",""),4,1)="","X",MID(SUBSTITUTE(AG41," ",""),4,1))</f>
        <v>X</v>
      </c>
      <c r="AA50" s="15" t="str">
        <f>IF(MID(SUBSTITUTE(AG41," ",""),6,1)="","X",MID(SUBSTITUTE(AG41," ",""),6,1))</f>
        <v>X</v>
      </c>
      <c r="AB50" s="15" t="str">
        <f>IF(MID(SUBSTITUTE(AG41," ",""),7,1)="","X",MID(SUBSTITUTE(AG41," ",""),7,1))</f>
        <v>X</v>
      </c>
      <c r="AC50" s="15" t="str">
        <f>IF(MID(SUBSTITUTE(AG41," ",""),9,1)="","X",MID(SUBSTITUTE(AG41," ",""),9,1))</f>
        <v>X</v>
      </c>
      <c r="AD50" s="15" t="str">
        <f>IF(MID(SUBSTITUTE(AG41," ",""),10,1)="","X",MID(SUBSTITUTE(AG41," ",""),10,1))</f>
        <v>X</v>
      </c>
      <c r="AE50" s="15" t="s">
        <v>0</v>
      </c>
      <c r="AF50" s="15" t="str">
        <f>IF(MID(SUBSTITUTE(AG41," ",""),12,1)="","X",IF(MID(SUBSTITUTE(AG41," ",""),13,1)="","0",IF(MID(SUBSTITUTE(AG41," ",""),12,1)="","X",MID(SUBSTITUTE(AG41," ",""),12,1))))</f>
        <v>X</v>
      </c>
      <c r="AG50" s="15" t="str">
        <f>IF(MID(SUBSTITUTE(AG41," ",""),12,1)="","X",IF(MID(SUBSTITUTE(AG41," ",""),13,1)="",MID(SUBSTITUTE(AG41," ",""),12,1),MID(SUBSTITUTE(AG41," ",""),13,1)))</f>
        <v>X</v>
      </c>
      <c r="AH50" s="15" t="s">
        <v>0</v>
      </c>
      <c r="AI50" s="15" t="str">
        <f>IF(MID(AK42,1,1)="","X",MID(AK42,1,1))</f>
        <v>X</v>
      </c>
      <c r="AJ50" s="15" t="s">
        <v>0</v>
      </c>
      <c r="AK50" s="15" t="str">
        <f>IF(MID(AV42,1,1)="","X",MID(AV42,1,1))</f>
        <v>X</v>
      </c>
      <c r="AL50" s="15" t="str">
        <f>IF(MID(AV42,2,1)="","X",MID(AV42,2,1))</f>
        <v>X</v>
      </c>
      <c r="AM50" s="15" t="str">
        <f>IF(MID(AV42,3,1)="","X",MID(AV42,3,1))</f>
        <v>X</v>
      </c>
      <c r="AN50" s="15" t="s">
        <v>0</v>
      </c>
      <c r="AO50" s="15" t="str">
        <f>IF(MID(A16,1,1)="","X",MID(A16,1,1))</f>
        <v>0</v>
      </c>
      <c r="AP50" s="15" t="str">
        <f>IF(MID(A16,2,1)="","X",IF(MID(A16,3,1)="","0",IF(MID(A16,2,1)="","X",MID(A16,2,1))))</f>
        <v>0</v>
      </c>
      <c r="AQ50" s="16" t="str">
        <f>IF(MID(A16,2,1)="","X",IF(MID(A16,3,1)="",MID(A16,2,1),MID(A16,3,1)))</f>
        <v>1</v>
      </c>
    </row>
    <row r="51" spans="1:43" ht="20.100000000000001" customHeight="1" x14ac:dyDescent="0.25">
      <c r="A51" s="87" t="s">
        <v>39</v>
      </c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</row>
  </sheetData>
  <mergeCells count="109">
    <mergeCell ref="A1:AQ5"/>
    <mergeCell ref="A6:AA6"/>
    <mergeCell ref="A15:E15"/>
    <mergeCell ref="F15:J15"/>
    <mergeCell ref="K15:AK15"/>
    <mergeCell ref="AL15:AQ15"/>
    <mergeCell ref="A14:B14"/>
    <mergeCell ref="D13:E13"/>
    <mergeCell ref="D14:E14"/>
    <mergeCell ref="D12:E12"/>
    <mergeCell ref="F18:J18"/>
    <mergeCell ref="A19:E19"/>
    <mergeCell ref="F19:J19"/>
    <mergeCell ref="K19:AK19"/>
    <mergeCell ref="AL19:AQ19"/>
    <mergeCell ref="A16:E16"/>
    <mergeCell ref="F16:J16"/>
    <mergeCell ref="K16:AK16"/>
    <mergeCell ref="AL16:AQ16"/>
    <mergeCell ref="A17:E17"/>
    <mergeCell ref="F17:J17"/>
    <mergeCell ref="K17:AK17"/>
    <mergeCell ref="AL17:AQ17"/>
    <mergeCell ref="AL18:AQ18"/>
    <mergeCell ref="A21:J21"/>
    <mergeCell ref="K21:AA21"/>
    <mergeCell ref="AB21:AQ24"/>
    <mergeCell ref="A22:J22"/>
    <mergeCell ref="K22:AA22"/>
    <mergeCell ref="A23:J23"/>
    <mergeCell ref="K23:AA23"/>
    <mergeCell ref="A24:J24"/>
    <mergeCell ref="K24:AA24"/>
    <mergeCell ref="A25:AQ25"/>
    <mergeCell ref="A26:J26"/>
    <mergeCell ref="K26:AA26"/>
    <mergeCell ref="AB26:AQ29"/>
    <mergeCell ref="A27:J27"/>
    <mergeCell ref="K27:AA27"/>
    <mergeCell ref="A28:J29"/>
    <mergeCell ref="L28:AA28"/>
    <mergeCell ref="L29:AA29"/>
    <mergeCell ref="A34:J34"/>
    <mergeCell ref="K34:U34"/>
    <mergeCell ref="V34:AF34"/>
    <mergeCell ref="AG34:AQ34"/>
    <mergeCell ref="A35:J35"/>
    <mergeCell ref="K35:U35"/>
    <mergeCell ref="V35:AF35"/>
    <mergeCell ref="AG35:AQ35"/>
    <mergeCell ref="A30:J30"/>
    <mergeCell ref="K30:AA30"/>
    <mergeCell ref="AB30:AQ33"/>
    <mergeCell ref="A31:J31"/>
    <mergeCell ref="K31:AA31"/>
    <mergeCell ref="A32:J33"/>
    <mergeCell ref="L32:AA32"/>
    <mergeCell ref="L33:AA33"/>
    <mergeCell ref="A39:J39"/>
    <mergeCell ref="K39:AF39"/>
    <mergeCell ref="AG39:AK39"/>
    <mergeCell ref="AL39:AQ39"/>
    <mergeCell ref="A40:J41"/>
    <mergeCell ref="K40:AF41"/>
    <mergeCell ref="AG40:AQ40"/>
    <mergeCell ref="AG41:AQ41"/>
    <mergeCell ref="A36:AQ36"/>
    <mergeCell ref="A37:J38"/>
    <mergeCell ref="K37:AF38"/>
    <mergeCell ref="AG37:AK37"/>
    <mergeCell ref="AL37:AQ37"/>
    <mergeCell ref="AG38:AK38"/>
    <mergeCell ref="AL38:AQ38"/>
    <mergeCell ref="S47:Y47"/>
    <mergeCell ref="Z47:AF47"/>
    <mergeCell ref="A42:J42"/>
    <mergeCell ref="K42:AF42"/>
    <mergeCell ref="AM42:AQ42"/>
    <mergeCell ref="A43:J43"/>
    <mergeCell ref="K43:AF43"/>
    <mergeCell ref="AG43:AQ48"/>
    <mergeCell ref="A44:J44"/>
    <mergeCell ref="K44:Y44"/>
    <mergeCell ref="Z44:AF44"/>
    <mergeCell ref="A45:J45"/>
    <mergeCell ref="AH49:AQ49"/>
    <mergeCell ref="A51:AQ51"/>
    <mergeCell ref="A7:B7"/>
    <mergeCell ref="A8:B8"/>
    <mergeCell ref="A9:B9"/>
    <mergeCell ref="A10:B10"/>
    <mergeCell ref="A11:B11"/>
    <mergeCell ref="D9:E9"/>
    <mergeCell ref="A12:B12"/>
    <mergeCell ref="A13:B13"/>
    <mergeCell ref="A48:J48"/>
    <mergeCell ref="K48:R48"/>
    <mergeCell ref="S48:Y48"/>
    <mergeCell ref="Z48:AF48"/>
    <mergeCell ref="A49:J49"/>
    <mergeCell ref="K49:O49"/>
    <mergeCell ref="P49:U49"/>
    <mergeCell ref="V49:AD49"/>
    <mergeCell ref="AE49:AG49"/>
    <mergeCell ref="K45:Y45"/>
    <mergeCell ref="Z45:AF45"/>
    <mergeCell ref="A46:AF46"/>
    <mergeCell ref="A47:J47"/>
    <mergeCell ref="K47:R47"/>
  </mergeCells>
  <printOptions horizontalCentered="1"/>
  <pageMargins left="0.78740157480314965" right="0.78740157480314965" top="0.78740157480314965" bottom="0.19685039370078741" header="0" footer="0"/>
  <pageSetup paperSize="9" scale="72" orientation="portrait" r:id="rId1"/>
  <rowBreaks count="1" manualBreakCount="1">
    <brk id="51" max="4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List stavby</vt:lpstr>
      <vt:lpstr>I.0</vt:lpstr>
      <vt:lpstr>I.0!Oblast_tisku</vt:lpstr>
      <vt:lpstr>'List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Culka Josef</cp:lastModifiedBy>
  <cp:lastPrinted>2022-03-25T07:52:25Z</cp:lastPrinted>
  <dcterms:created xsi:type="dcterms:W3CDTF">2019-01-18T06:44:24Z</dcterms:created>
  <dcterms:modified xsi:type="dcterms:W3CDTF">2022-05-09T11:24:10Z</dcterms:modified>
</cp:coreProperties>
</file>